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nviron\CBCA\CP Tables\Templates\"/>
    </mc:Choice>
  </mc:AlternateContent>
  <bookViews>
    <workbookView xWindow="120" yWindow="45" windowWidth="15135" windowHeight="8130" activeTab="2"/>
  </bookViews>
  <sheets>
    <sheet name="TableA" sheetId="4" r:id="rId1"/>
    <sheet name="Sheet1" sheetId="10" r:id="rId2"/>
    <sheet name="TableB" sheetId="5" r:id="rId3"/>
    <sheet name="DevWoodland" sheetId="6" r:id="rId4"/>
    <sheet name="Planting Table (g)(2)" sheetId="7" r:id="rId5"/>
    <sheet name="Planting Table (g)(3)" sheetId="8" r:id="rId6"/>
    <sheet name="Planting Table (g)(4)" sheetId="9" r:id="rId7"/>
  </sheets>
  <calcPr calcId="152511"/>
</workbook>
</file>

<file path=xl/calcChain.xml><?xml version="1.0" encoding="utf-8"?>
<calcChain xmlns="http://schemas.openxmlformats.org/spreadsheetml/2006/main">
  <c r="E22" i="5" l="1"/>
  <c r="D21" i="5"/>
  <c r="G18" i="5"/>
  <c r="G17" i="5"/>
  <c r="C6" i="5" l="1"/>
  <c r="B28" i="6" l="1"/>
  <c r="B26" i="6"/>
  <c r="B27" i="6" s="1"/>
  <c r="B5" i="6"/>
  <c r="B25" i="6" s="1"/>
  <c r="F13" i="4"/>
  <c r="F12" i="4"/>
  <c r="B9" i="6"/>
  <c r="B7" i="6"/>
  <c r="C9" i="4"/>
  <c r="G15" i="5"/>
  <c r="D26" i="5"/>
  <c r="F23" i="5"/>
  <c r="F26" i="5" s="1"/>
  <c r="E26" i="5"/>
  <c r="G19" i="5"/>
  <c r="G16" i="5"/>
  <c r="G14" i="5"/>
  <c r="G13" i="5"/>
  <c r="G12" i="5"/>
  <c r="G24" i="5" s="1"/>
  <c r="E17" i="4"/>
  <c r="D15" i="4"/>
  <c r="C8" i="5"/>
  <c r="G26" i="5" l="1"/>
  <c r="F18" i="4"/>
  <c r="B10" i="6"/>
  <c r="F20" i="4"/>
  <c r="E20" i="4"/>
  <c r="D20" i="4"/>
  <c r="B29" i="6" l="1"/>
  <c r="B30" i="6" s="1"/>
  <c r="B13" i="6"/>
  <c r="B15" i="6" s="1"/>
  <c r="B17" i="6" s="1"/>
</calcChain>
</file>

<file path=xl/sharedStrings.xml><?xml version="1.0" encoding="utf-8"?>
<sst xmlns="http://schemas.openxmlformats.org/spreadsheetml/2006/main" count="146" uniqueCount="141">
  <si>
    <t>Dwelling</t>
  </si>
  <si>
    <t>Accessory Structures</t>
  </si>
  <si>
    <t>Deck</t>
  </si>
  <si>
    <t>Sidewalk</t>
  </si>
  <si>
    <t>Patio or Pavers</t>
  </si>
  <si>
    <t>Driveway</t>
  </si>
  <si>
    <t>Other Surfaces</t>
  </si>
  <si>
    <t>CBCA Lot Coverage by Categry</t>
  </si>
  <si>
    <t>Area Calculations</t>
  </si>
  <si>
    <t>Total SF CBCA lot coverage allowed:</t>
  </si>
  <si>
    <t>Lot Coverage Calculations</t>
  </si>
  <si>
    <t>Enter gross lot size in square feet (SF):</t>
  </si>
  <si>
    <t>Table A</t>
  </si>
  <si>
    <t>Total SF Z.O. lot coverage allowed</t>
  </si>
  <si>
    <t>Lot Coverage by Category</t>
  </si>
  <si>
    <t>Eixisting Lot Coverage (SF)</t>
  </si>
  <si>
    <t xml:space="preserve">Total Existing Z.O. Lot Coverage = </t>
  </si>
  <si>
    <t xml:space="preserve">Total Proposed Additional Z.O. Lot Coverage = </t>
  </si>
  <si>
    <t xml:space="preserve">Total Proposed Z.O. Lot Coverage = </t>
  </si>
  <si>
    <t xml:space="preserve">Total Percentage Z.O. Lot Coverage = </t>
  </si>
  <si>
    <t>Proposed Additional Lot Coverage (SF)</t>
  </si>
  <si>
    <t>Total Lot Coverage (SF)</t>
  </si>
  <si>
    <t>Net Lot Coverage Calculations</t>
  </si>
  <si>
    <t>Enter % of Z.O. lot coverage allowed*</t>
  </si>
  <si>
    <t>Enter Zone</t>
  </si>
  <si>
    <t xml:space="preserve">Total Existing Z.O. Lot Coverage to be Removed= </t>
  </si>
  <si>
    <t>CBCA Overlay Zone</t>
  </si>
  <si>
    <t>Zoning Ordinance (Z.O.)</t>
  </si>
  <si>
    <t xml:space="preserve">Chesapeake Bay Critical Area (CBCA)                                                                                                                                                       </t>
  </si>
  <si>
    <t>August 2011</t>
  </si>
  <si>
    <t>* CBCA lot coverage can generally be found in Section 5B-113 through 115</t>
  </si>
  <si>
    <t>* Z.O. lot coverage can generally  be found in Section 27-442(c )</t>
  </si>
  <si>
    <t>Enter % CBCA lot coverage allowed*:</t>
  </si>
  <si>
    <t>Combined Tables B &amp; B-1</t>
  </si>
  <si>
    <t>Porches</t>
  </si>
  <si>
    <t xml:space="preserve">Total Existing CBCA Lot Coverage = </t>
  </si>
  <si>
    <t xml:space="preserve">Total Existing CBCA Lot Coverage to be Removed = </t>
  </si>
  <si>
    <t xml:space="preserve">Total Additional CBCA Lot Coverage = </t>
  </si>
  <si>
    <t xml:space="preserve">Total Proposed CBCA Lot Coverage = </t>
  </si>
  <si>
    <t>Concrete</t>
  </si>
  <si>
    <t xml:space="preserve">CBCA Percent Impervious Surface = </t>
  </si>
  <si>
    <r>
      <t>Surface Material</t>
    </r>
    <r>
      <rPr>
        <vertAlign val="superscript"/>
        <sz val="11"/>
        <color indexed="8"/>
        <rFont val="Calibri"/>
        <family val="2"/>
      </rPr>
      <t>1</t>
    </r>
  </si>
  <si>
    <r>
      <t>Percent Impervious</t>
    </r>
    <r>
      <rPr>
        <vertAlign val="superscript"/>
        <sz val="11"/>
        <color indexed="8"/>
        <rFont val="Calibri"/>
        <family val="2"/>
      </rPr>
      <t>2</t>
    </r>
  </si>
  <si>
    <r>
      <t>Esisting Lot Coverage Area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(SF)</t>
    </r>
  </si>
  <si>
    <r>
      <t>Existing Lot Coverage to be Removed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(SF)</t>
    </r>
  </si>
  <si>
    <r>
      <t>Proposed Additional Lot Coverage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(SF)</t>
    </r>
  </si>
  <si>
    <r>
      <t>Total Proposed Lot Coverage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(SF)</t>
    </r>
  </si>
  <si>
    <r>
      <rPr>
        <vertAlign val="superscript"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>All surfaces are 100% impervious to water (except decks that are constructed with gaps between the wood to allow water to permeate are considered 0% impermeable).</t>
    </r>
  </si>
  <si>
    <t>September 2014</t>
  </si>
  <si>
    <r>
      <t>Enter net lot area</t>
    </r>
    <r>
      <rPr>
        <vertAlign val="superscript"/>
        <sz val="11"/>
        <color indexed="8"/>
        <rFont val="Calibri"/>
        <family val="2"/>
      </rPr>
      <t xml:space="preserve">1 </t>
    </r>
    <r>
      <rPr>
        <sz val="11"/>
        <color theme="1"/>
        <rFont val="Calibri"/>
        <family val="2"/>
        <scheme val="minor"/>
      </rPr>
      <t>in square feet (SF)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</si>
  <si>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>Net lot area as defined in Section 27.107.01 of the Zoning Ordinance</t>
    </r>
  </si>
  <si>
    <r>
      <rPr>
        <vertAlign val="superscript"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>Includes dwellings, accessory structures, covered porches, covered decks covered stoops and covered patios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</si>
  <si>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>All existing or proposed surfaces that contribute to lot coverage</t>
    </r>
  </si>
  <si>
    <r>
      <rPr>
        <vertAlign val="superscript"/>
        <sz val="9"/>
        <color indexed="8"/>
        <rFont val="Calibri"/>
        <family val="2"/>
      </rPr>
      <t>3</t>
    </r>
    <r>
      <rPr>
        <sz val="9"/>
        <color indexed="8"/>
        <rFont val="Calibri"/>
        <family val="2"/>
      </rPr>
      <t>Enter lot coverage in square feet for each category (enter all numbers as positive numbers)</t>
    </r>
  </si>
  <si>
    <r>
      <t>Roofed Structures</t>
    </r>
    <r>
      <rPr>
        <vertAlign val="superscript"/>
        <sz val="11"/>
        <color indexed="8"/>
        <rFont val="Calibri"/>
        <family val="2"/>
      </rPr>
      <t>2</t>
    </r>
  </si>
  <si>
    <r>
      <t>Driveway</t>
    </r>
    <r>
      <rPr>
        <vertAlign val="superscript"/>
        <sz val="11"/>
        <color indexed="8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</si>
  <si>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3</t>
    </r>
    <r>
      <rPr>
        <sz val="9"/>
        <color indexed="8"/>
        <rFont val="Calibri"/>
        <family val="2"/>
      </rPr>
      <t>Includes any area used for vehicle parking and vehicle access to the dwelling regardless of surface</t>
    </r>
  </si>
  <si>
    <t>CBCA Developed Woodland Calculations</t>
  </si>
  <si>
    <t>Existing gross lot area (SF)</t>
  </si>
  <si>
    <t>15% Developed Woodland Requirement (SF)</t>
  </si>
  <si>
    <t>Area of existing woodland (SF)</t>
  </si>
  <si>
    <t xml:space="preserve">Percent of existing woodland on-site </t>
  </si>
  <si>
    <t>Percent of Proposed Woodland Clearing</t>
  </si>
  <si>
    <r>
      <t>Mitigation Rate Required for Clearing</t>
    </r>
    <r>
      <rPr>
        <vertAlign val="superscript"/>
        <sz val="11"/>
        <color indexed="8"/>
        <rFont val="Calibri"/>
        <family val="2"/>
      </rPr>
      <t>1</t>
    </r>
  </si>
  <si>
    <t>Credit for on-site Planting (SF) -*See planting Schedule*</t>
  </si>
  <si>
    <t>Area of mitigation requirement not met on-site (SF)</t>
  </si>
  <si>
    <t>Proposed fee-in-lieu ($1.50/SF) for required migition no met on-site</t>
  </si>
  <si>
    <t>Proposed off-site migition (afforestation and/or preservation)</t>
  </si>
  <si>
    <t>Canopy Tree</t>
  </si>
  <si>
    <t>Composition</t>
  </si>
  <si>
    <t>Maximum</t>
  </si>
  <si>
    <t>Understory Tree</t>
  </si>
  <si>
    <t>Large Shrub</t>
  </si>
  <si>
    <t>Small Shrub</t>
  </si>
  <si>
    <t>1 quart</t>
  </si>
  <si>
    <t>Requirement</t>
  </si>
  <si>
    <t>Amount</t>
  </si>
  <si>
    <t>Options</t>
  </si>
  <si>
    <t>Establishment</t>
  </si>
  <si>
    <t>Less than ¼ acre</t>
  </si>
  <si>
    <t>Nursery stock according to Table (2) for the entire area</t>
  </si>
  <si>
    <t>Greater than ¼ acre ≤ 1 acre</t>
  </si>
  <si>
    <t>At least 50% of the area in nursery stock according to Table (2), the remainder according to Table (4)</t>
  </si>
  <si>
    <t>Greater than 1 acre to ≤ 5 acres</t>
  </si>
  <si>
    <t>At least 25% of the area in nursery stock according to Table (2), the remainder according to Table (4)</t>
  </si>
  <si>
    <t>Greater than 5 acres</t>
  </si>
  <si>
    <t>At least 10% of the area in nursery stock according to Table (2), the remainder according to Table (4)</t>
  </si>
  <si>
    <t>Mitigation</t>
  </si>
  <si>
    <t>Less than 1 acre</t>
  </si>
  <si>
    <t>Vegetation Type (Species)</t>
  </si>
  <si>
    <t>Minimum</t>
  </si>
  <si>
    <t>Size</t>
  </si>
  <si>
    <t>Credit</t>
  </si>
  <si>
    <t>(Square Feet)</t>
  </si>
  <si>
    <t>2” caliper and 8’ high</t>
  </si>
  <si>
    <t>1” caliper and 6’ high</t>
  </si>
  <si>
    <t>1 gallon and 4 feet high</t>
  </si>
  <si>
    <t>1 gallon and 18” high</t>
  </si>
  <si>
    <t>Herbaceous perennials *</t>
  </si>
  <si>
    <t>Planting Cluster 1 *</t>
  </si>
  <si>
    <t>1 Canopy Tree plus 3 Large Shrubs or 6 Small Shrubs  of sizes listed above</t>
  </si>
  <si>
    <t>Planting Cluster 2 *</t>
  </si>
  <si>
    <t>2 Understory Trees plus 3 Large Shrubs or 6 Small Shrubs  of sizes listed above</t>
  </si>
  <si>
    <t>1 Acre or greater</t>
  </si>
  <si>
    <t>At least 50% of area in nursery stock according to Table (2), the remainder according to Table (4)</t>
  </si>
  <si>
    <t>Required Survival Prior to Release of Financial Assurance</t>
  </si>
  <si>
    <t>Bare-root seedling or whip</t>
  </si>
  <si>
    <t>5 years</t>
  </si>
  <si>
    <t>½” to 1” Container grown trees</t>
  </si>
  <si>
    <t>2 years</t>
  </si>
  <si>
    <t>Greater than 1” container grown trees</t>
  </si>
  <si>
    <t>Required Survial Rate</t>
  </si>
  <si>
    <t>Number per Acre</t>
  </si>
  <si>
    <t>Stock Size (Trees Only)</t>
  </si>
  <si>
    <t>50% 350 per acre</t>
  </si>
  <si>
    <t>75% 337 per acre</t>
  </si>
  <si>
    <t>90% 315 per acre</t>
  </si>
  <si>
    <t>Table (g)(4)       Flexible Stocking Standards</t>
  </si>
  <si>
    <t>Table (g)(2)            Nursery Stock Credits</t>
  </si>
  <si>
    <t>Table (g)(3)            Combination Planting Standards</t>
  </si>
  <si>
    <r>
      <t>Mitigation Rate Required for Buffer Clearing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</si>
  <si>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>Mitigation Rate for buffer clearing is 3.0</t>
    </r>
  </si>
  <si>
    <t>Proposed Woodland or Devloped Woodland Clearing in Buffer (SF)</t>
  </si>
  <si>
    <t>Proposed Total Woodland or Devloped Woodland Clearing (SF)</t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</si>
  <si>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>Mitigation Rate is 1.0 for clearing less than 20% or 1.5 for clearing between 20 and 30% or 3.0 for clearing more than 30%</t>
    </r>
  </si>
  <si>
    <t>****2015 Draft Table****</t>
  </si>
  <si>
    <r>
      <t xml:space="preserve">Area of Required </t>
    </r>
    <r>
      <rPr>
        <sz val="11"/>
        <color indexed="10"/>
        <rFont val="Calibri"/>
        <family val="2"/>
      </rPr>
      <t xml:space="preserve">Developed </t>
    </r>
    <r>
      <rPr>
        <sz val="11"/>
        <color theme="1"/>
        <rFont val="Calibri"/>
        <family val="2"/>
        <scheme val="minor"/>
      </rPr>
      <t xml:space="preserve">Woodland </t>
    </r>
    <r>
      <rPr>
        <sz val="11"/>
        <color indexed="10"/>
        <rFont val="Calibri"/>
        <family val="2"/>
      </rPr>
      <t xml:space="preserve">Planting </t>
    </r>
    <r>
      <rPr>
        <sz val="11"/>
        <color theme="1"/>
        <rFont val="Calibri"/>
        <family val="2"/>
        <scheme val="minor"/>
      </rPr>
      <t>(SF)</t>
    </r>
  </si>
  <si>
    <t>Developed Woodland Shortage</t>
  </si>
  <si>
    <t>Developed Woodland Clearing in Buffer</t>
  </si>
  <si>
    <t>b11</t>
  </si>
  <si>
    <t>Developed Woodland Buffer replacement required</t>
  </si>
  <si>
    <t>Woodland clearing outside buffer</t>
  </si>
  <si>
    <t>Woodland replacement for outside buffer</t>
  </si>
  <si>
    <t>if (b6&lt;b5,b5-b6,0)</t>
  </si>
  <si>
    <t>b11*b12</t>
  </si>
  <si>
    <t>(b8-b11)*b10</t>
  </si>
  <si>
    <t>Total Woodland Replacement</t>
  </si>
  <si>
    <t>IDO</t>
  </si>
  <si>
    <t>M-X-T</t>
  </si>
  <si>
    <t>Asphalt roof</t>
  </si>
  <si>
    <t>Concrete/ asphalt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</si>
</sst>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/>
    <xf numFmtId="0" fontId="6" fillId="0" borderId="0" xfId="0" applyFont="1"/>
    <xf numFmtId="3" fontId="0" fillId="2" borderId="1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9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Protection="1">
      <protection locked="0"/>
    </xf>
    <xf numFmtId="9" fontId="0" fillId="2" borderId="2" xfId="0" applyNumberFormat="1" applyFont="1" applyFill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8" fillId="0" borderId="0" xfId="0" applyFont="1" applyProtection="1"/>
    <xf numFmtId="3" fontId="0" fillId="0" borderId="1" xfId="0" applyNumberFormat="1" applyBorder="1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/>
    </xf>
    <xf numFmtId="0" fontId="0" fillId="0" borderId="0" xfId="0" applyFont="1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3" fontId="0" fillId="0" borderId="1" xfId="0" applyNumberFormat="1" applyFont="1" applyFill="1" applyBorder="1" applyProtection="1"/>
    <xf numFmtId="0" fontId="0" fillId="0" borderId="0" xfId="0" applyFont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3" fontId="0" fillId="0" borderId="1" xfId="0" applyNumberFormat="1" applyFont="1" applyBorder="1" applyProtection="1"/>
    <xf numFmtId="3" fontId="0" fillId="0" borderId="2" xfId="0" applyNumberFormat="1" applyFont="1" applyBorder="1" applyProtection="1"/>
    <xf numFmtId="0" fontId="9" fillId="0" borderId="0" xfId="0" applyFont="1" applyProtection="1"/>
    <xf numFmtId="3" fontId="0" fillId="0" borderId="0" xfId="0" applyNumberFormat="1" applyFont="1" applyBorder="1" applyProtection="1"/>
    <xf numFmtId="0" fontId="0" fillId="0" borderId="0" xfId="0" applyFont="1" applyAlignment="1" applyProtection="1">
      <alignment horizontal="right"/>
    </xf>
    <xf numFmtId="3" fontId="0" fillId="0" borderId="0" xfId="0" applyNumberFormat="1" applyFont="1" applyProtection="1"/>
    <xf numFmtId="10" fontId="0" fillId="0" borderId="0" xfId="0" applyNumberFormat="1" applyFont="1" applyFill="1" applyBorder="1" applyProtection="1"/>
    <xf numFmtId="0" fontId="0" fillId="2" borderId="1" xfId="0" applyFill="1" applyBorder="1" applyProtection="1">
      <protection locked="0"/>
    </xf>
    <xf numFmtId="10" fontId="0" fillId="0" borderId="0" xfId="0" applyNumberFormat="1" applyBorder="1" applyProtection="1"/>
    <xf numFmtId="0" fontId="12" fillId="0" borderId="0" xfId="0" applyFont="1" applyProtection="1"/>
    <xf numFmtId="0" fontId="0" fillId="0" borderId="0" xfId="0" applyBorder="1" applyProtection="1"/>
    <xf numFmtId="0" fontId="0" fillId="2" borderId="2" xfId="0" applyFill="1" applyBorder="1" applyProtection="1">
      <protection locked="0"/>
    </xf>
    <xf numFmtId="3" fontId="13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0" fillId="0" borderId="0" xfId="0" applyFill="1" applyBorder="1" applyProtection="1"/>
    <xf numFmtId="164" fontId="0" fillId="0" borderId="3" xfId="0" applyNumberFormat="1" applyBorder="1" applyProtection="1"/>
    <xf numFmtId="164" fontId="0" fillId="0" borderId="1" xfId="0" applyNumberFormat="1" applyFont="1" applyFill="1" applyBorder="1" applyProtection="1"/>
    <xf numFmtId="0" fontId="0" fillId="0" borderId="1" xfId="0" applyBorder="1"/>
    <xf numFmtId="0" fontId="0" fillId="0" borderId="0" xfId="0" applyAlignment="1">
      <alignment wrapText="1"/>
    </xf>
    <xf numFmtId="0" fontId="14" fillId="0" borderId="0" xfId="0" applyFont="1" applyAlignment="1">
      <alignment horizontal="left" indent="10"/>
    </xf>
    <xf numFmtId="0" fontId="0" fillId="0" borderId="0" xfId="0" applyBorder="1"/>
    <xf numFmtId="0" fontId="9" fillId="0" borderId="0" xfId="0" applyFont="1" applyBorder="1"/>
    <xf numFmtId="0" fontId="0" fillId="0" borderId="0" xfId="0" applyBorder="1" applyAlignment="1">
      <alignment horizontal="center"/>
    </xf>
    <xf numFmtId="9" fontId="5" fillId="0" borderId="0" xfId="3" applyFont="1" applyBorder="1"/>
    <xf numFmtId="0" fontId="15" fillId="0" borderId="1" xfId="0" applyFont="1" applyBorder="1" applyAlignment="1">
      <alignment vertical="top" wrapText="1"/>
    </xf>
    <xf numFmtId="9" fontId="15" fillId="0" borderId="1" xfId="0" applyNumberFormat="1" applyFont="1" applyBorder="1" applyAlignment="1">
      <alignment vertical="top" wrapText="1"/>
    </xf>
    <xf numFmtId="0" fontId="14" fillId="0" borderId="0" xfId="0" applyFont="1" applyAlignment="1"/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top" wrapText="1"/>
    </xf>
    <xf numFmtId="0" fontId="12" fillId="0" borderId="0" xfId="0" applyFont="1"/>
    <xf numFmtId="3" fontId="0" fillId="0" borderId="1" xfId="0" applyNumberFormat="1" applyFill="1" applyBorder="1" applyProtection="1"/>
    <xf numFmtId="3" fontId="5" fillId="2" borderId="1" xfId="1" applyNumberFormat="1" applyFont="1" applyFill="1" applyBorder="1"/>
    <xf numFmtId="3" fontId="5" fillId="2" borderId="1" xfId="1" applyNumberFormat="1" applyFont="1" applyFill="1" applyBorder="1" applyProtection="1">
      <protection locked="0"/>
    </xf>
    <xf numFmtId="3" fontId="5" fillId="0" borderId="1" xfId="1" applyNumberFormat="1" applyFont="1" applyFill="1" applyBorder="1" applyProtection="1"/>
    <xf numFmtId="9" fontId="5" fillId="0" borderId="1" xfId="3" applyFont="1" applyBorder="1" applyProtection="1"/>
    <xf numFmtId="165" fontId="0" fillId="0" borderId="1" xfId="0" applyNumberFormat="1" applyFill="1" applyBorder="1" applyProtection="1"/>
    <xf numFmtId="44" fontId="5" fillId="0" borderId="1" xfId="2" applyFont="1" applyBorder="1" applyProtection="1"/>
    <xf numFmtId="3" fontId="0" fillId="0" borderId="0" xfId="0" applyNumberFormat="1"/>
    <xf numFmtId="0" fontId="0" fillId="3" borderId="1" xfId="0" applyFill="1" applyBorder="1" applyAlignment="1">
      <alignment vertical="center"/>
    </xf>
    <xf numFmtId="3" fontId="0" fillId="2" borderId="1" xfId="0" applyNumberFormat="1" applyFill="1" applyBorder="1" applyProtection="1"/>
    <xf numFmtId="3" fontId="0" fillId="0" borderId="1" xfId="0" applyNumberFormat="1" applyFont="1" applyFill="1" applyBorder="1" applyProtection="1">
      <protection locked="0"/>
    </xf>
    <xf numFmtId="0" fontId="0" fillId="0" borderId="0" xfId="0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4" xfId="0" applyBorder="1" applyAlignment="1" applyProtection="1"/>
    <xf numFmtId="0" fontId="10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/>
    <xf numFmtId="0" fontId="10" fillId="0" borderId="0" xfId="0" applyFont="1" applyAlignment="1" applyProtection="1">
      <alignment horizontal="center" vertical="top" wrapText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4" workbookViewId="0">
      <selection activeCell="C11" sqref="C11"/>
    </sheetView>
  </sheetViews>
  <sheetFormatPr defaultRowHeight="15" x14ac:dyDescent="0.25"/>
  <cols>
    <col min="1" max="1" width="16.7109375" customWidth="1"/>
    <col min="2" max="2" width="17.85546875" customWidth="1"/>
    <col min="3" max="5" width="15.7109375" customWidth="1"/>
    <col min="6" max="6" width="15" customWidth="1"/>
    <col min="7" max="7" width="15.7109375" customWidth="1"/>
  </cols>
  <sheetData>
    <row r="1" spans="1:7" ht="15.75" x14ac:dyDescent="0.25">
      <c r="A1" s="72" t="s">
        <v>12</v>
      </c>
      <c r="B1" s="72"/>
      <c r="C1" s="72"/>
      <c r="D1" s="72"/>
      <c r="E1" s="72"/>
      <c r="F1" s="72"/>
      <c r="G1" s="72"/>
    </row>
    <row r="2" spans="1:7" ht="15.75" x14ac:dyDescent="0.25">
      <c r="A2" s="72" t="s">
        <v>27</v>
      </c>
      <c r="B2" s="72"/>
      <c r="C2" s="72"/>
      <c r="D2" s="72"/>
      <c r="E2" s="72"/>
      <c r="F2" s="72"/>
      <c r="G2" s="72"/>
    </row>
    <row r="3" spans="1:7" ht="15.75" x14ac:dyDescent="0.25">
      <c r="A3" s="72" t="s">
        <v>22</v>
      </c>
      <c r="B3" s="72"/>
      <c r="C3" s="72"/>
      <c r="D3" s="72"/>
      <c r="E3" s="72"/>
      <c r="F3" s="72"/>
      <c r="G3" s="72"/>
    </row>
    <row r="4" spans="1:7" x14ac:dyDescent="0.25">
      <c r="A4" s="12"/>
      <c r="B4" s="12"/>
      <c r="C4" s="12"/>
      <c r="D4" s="12"/>
      <c r="E4" s="12"/>
      <c r="F4" s="12"/>
      <c r="G4" s="12"/>
    </row>
    <row r="5" spans="1:7" ht="15.75" x14ac:dyDescent="0.25">
      <c r="A5" s="13" t="s">
        <v>8</v>
      </c>
      <c r="B5" s="12"/>
      <c r="C5" s="12"/>
      <c r="D5" s="12"/>
      <c r="E5" s="12"/>
      <c r="F5" s="12"/>
      <c r="G5" s="12"/>
    </row>
    <row r="6" spans="1:7" x14ac:dyDescent="0.25">
      <c r="A6" s="12" t="s">
        <v>24</v>
      </c>
      <c r="B6" s="12"/>
      <c r="C6" s="3" t="s">
        <v>138</v>
      </c>
      <c r="D6" s="12"/>
      <c r="E6" s="12"/>
      <c r="F6" s="12"/>
      <c r="G6" s="12"/>
    </row>
    <row r="7" spans="1:7" ht="17.25" x14ac:dyDescent="0.25">
      <c r="A7" s="12" t="s">
        <v>49</v>
      </c>
      <c r="B7" s="12"/>
      <c r="C7" s="68">
        <v>22215</v>
      </c>
      <c r="D7" s="12"/>
      <c r="E7" s="12"/>
      <c r="F7" s="12"/>
      <c r="G7" s="12"/>
    </row>
    <row r="8" spans="1:7" x14ac:dyDescent="0.25">
      <c r="A8" s="12" t="s">
        <v>23</v>
      </c>
      <c r="B8" s="12"/>
      <c r="C8" s="5">
        <v>1</v>
      </c>
      <c r="D8" s="12"/>
      <c r="E8" s="12"/>
      <c r="F8" s="12"/>
      <c r="G8" s="12"/>
    </row>
    <row r="9" spans="1:7" x14ac:dyDescent="0.25">
      <c r="A9" s="12" t="s">
        <v>13</v>
      </c>
      <c r="B9" s="12"/>
      <c r="C9" s="14">
        <f>C7*C8</f>
        <v>22215</v>
      </c>
      <c r="D9" s="12"/>
      <c r="E9" s="12"/>
      <c r="F9" s="12"/>
      <c r="G9" s="12"/>
    </row>
    <row r="10" spans="1:7" ht="9" customHeight="1" x14ac:dyDescent="0.25">
      <c r="A10" s="12"/>
      <c r="B10" s="12"/>
      <c r="C10" s="12"/>
      <c r="D10" s="12"/>
      <c r="E10" s="12"/>
      <c r="F10" s="12"/>
      <c r="G10" s="12"/>
    </row>
    <row r="11" spans="1:7" ht="51" customHeight="1" x14ac:dyDescent="0.25">
      <c r="A11" s="15" t="s">
        <v>14</v>
      </c>
      <c r="B11" s="16"/>
      <c r="C11" s="16"/>
      <c r="D11" s="17" t="s">
        <v>15</v>
      </c>
      <c r="E11" s="17" t="s">
        <v>20</v>
      </c>
      <c r="F11" s="17" t="s">
        <v>21</v>
      </c>
      <c r="G11" s="12"/>
    </row>
    <row r="12" spans="1:7" ht="17.25" x14ac:dyDescent="0.25">
      <c r="A12" s="12" t="s">
        <v>54</v>
      </c>
      <c r="B12" s="12"/>
      <c r="C12" s="12"/>
      <c r="D12" s="4">
        <v>2047</v>
      </c>
      <c r="E12" s="4"/>
      <c r="F12" s="14">
        <f>D12+E12</f>
        <v>2047</v>
      </c>
      <c r="G12" s="12"/>
    </row>
    <row r="13" spans="1:7" ht="17.25" x14ac:dyDescent="0.25">
      <c r="A13" s="12" t="s">
        <v>55</v>
      </c>
      <c r="B13" s="12"/>
      <c r="C13" s="12"/>
      <c r="D13" s="4"/>
      <c r="E13" s="4">
        <v>12109</v>
      </c>
      <c r="F13" s="14">
        <f>D13+E13</f>
        <v>12109</v>
      </c>
      <c r="G13" s="12"/>
    </row>
    <row r="14" spans="1:7" ht="9" customHeight="1" x14ac:dyDescent="0.25">
      <c r="A14" s="12"/>
      <c r="B14" s="12"/>
      <c r="C14" s="12"/>
      <c r="D14" s="12"/>
      <c r="E14" s="12"/>
      <c r="F14" s="12"/>
      <c r="G14" s="12"/>
    </row>
    <row r="15" spans="1:7" x14ac:dyDescent="0.25">
      <c r="A15" s="70" t="s">
        <v>16</v>
      </c>
      <c r="B15" s="70"/>
      <c r="C15" s="71"/>
      <c r="D15" s="14">
        <f>D12+D13</f>
        <v>2047</v>
      </c>
      <c r="E15" s="12"/>
      <c r="F15" s="12"/>
      <c r="G15" s="12"/>
    </row>
    <row r="16" spans="1:7" x14ac:dyDescent="0.25">
      <c r="A16" s="70" t="s">
        <v>25</v>
      </c>
      <c r="B16" s="70"/>
      <c r="C16" s="73"/>
      <c r="D16" s="74"/>
      <c r="E16" s="12"/>
      <c r="F16" s="12"/>
      <c r="G16" s="12"/>
    </row>
    <row r="17" spans="1:7" x14ac:dyDescent="0.25">
      <c r="A17" s="70" t="s">
        <v>17</v>
      </c>
      <c r="B17" s="70"/>
      <c r="C17" s="70"/>
      <c r="D17" s="73"/>
      <c r="E17" s="14">
        <f>E12+E13</f>
        <v>12109</v>
      </c>
      <c r="F17" s="12"/>
      <c r="G17" s="12"/>
    </row>
    <row r="18" spans="1:7" x14ac:dyDescent="0.25">
      <c r="A18" s="70" t="s">
        <v>18</v>
      </c>
      <c r="B18" s="70"/>
      <c r="C18" s="70"/>
      <c r="D18" s="70"/>
      <c r="E18" s="71"/>
      <c r="F18" s="14">
        <f>F12+F13</f>
        <v>14156</v>
      </c>
      <c r="G18" s="12"/>
    </row>
    <row r="19" spans="1:7" ht="15.75" thickBot="1" x14ac:dyDescent="0.3">
      <c r="A19" s="12"/>
      <c r="B19" s="12"/>
      <c r="C19" s="12"/>
      <c r="D19" s="12"/>
      <c r="E19" s="12"/>
      <c r="F19" s="12"/>
      <c r="G19" s="12"/>
    </row>
    <row r="20" spans="1:7" ht="16.5" thickBot="1" x14ac:dyDescent="0.3">
      <c r="A20" s="13" t="s">
        <v>19</v>
      </c>
      <c r="B20" s="12"/>
      <c r="C20" s="12"/>
      <c r="D20" s="44">
        <f>D15/C7</f>
        <v>9.2144947107810043E-2</v>
      </c>
      <c r="E20" s="44">
        <f>E17/C7</f>
        <v>0.5450821516993023</v>
      </c>
      <c r="F20" s="44">
        <f>F18/C7</f>
        <v>0.63722709880711226</v>
      </c>
      <c r="G20" s="12"/>
    </row>
    <row r="21" spans="1:7" ht="14.25" customHeight="1" x14ac:dyDescent="0.25">
      <c r="A21" s="36" t="s">
        <v>50</v>
      </c>
      <c r="B21" s="12"/>
      <c r="C21" s="12"/>
      <c r="D21" s="35"/>
      <c r="E21" s="35"/>
      <c r="F21" s="35"/>
      <c r="G21" s="12"/>
    </row>
    <row r="22" spans="1:7" ht="14.25" customHeight="1" x14ac:dyDescent="0.25">
      <c r="A22" s="36" t="s">
        <v>51</v>
      </c>
      <c r="B22" s="12"/>
      <c r="C22" s="12"/>
      <c r="D22" s="35"/>
      <c r="E22" s="35"/>
      <c r="F22" s="35"/>
      <c r="G22" s="12"/>
    </row>
    <row r="23" spans="1:7" ht="14.25" customHeight="1" x14ac:dyDescent="0.25">
      <c r="A23" s="36" t="s">
        <v>56</v>
      </c>
      <c r="B23" s="12"/>
      <c r="C23" s="12"/>
      <c r="D23" s="35"/>
      <c r="E23" s="35"/>
      <c r="F23" s="35"/>
      <c r="G23" s="12"/>
    </row>
    <row r="24" spans="1:7" ht="6" customHeight="1" x14ac:dyDescent="0.25">
      <c r="A24" s="12"/>
      <c r="B24" s="12"/>
      <c r="C24" s="12"/>
      <c r="D24" s="12"/>
      <c r="E24" s="12"/>
      <c r="F24" s="12"/>
      <c r="G24" s="12"/>
    </row>
    <row r="25" spans="1:7" ht="12" customHeight="1" x14ac:dyDescent="0.25">
      <c r="A25" s="36" t="s">
        <v>31</v>
      </c>
      <c r="B25" s="12"/>
      <c r="C25" s="12"/>
      <c r="D25" s="12"/>
      <c r="E25" s="12"/>
      <c r="F25" s="12"/>
      <c r="G25" s="12"/>
    </row>
    <row r="26" spans="1:7" ht="10.5" customHeight="1" x14ac:dyDescent="0.25">
      <c r="A26" s="18" t="s">
        <v>29</v>
      </c>
      <c r="B26" s="12"/>
      <c r="C26" s="12"/>
      <c r="D26" s="12"/>
      <c r="E26" s="12"/>
      <c r="F26" s="12"/>
      <c r="G26" s="12"/>
    </row>
  </sheetData>
  <mergeCells count="7">
    <mergeCell ref="A18:E18"/>
    <mergeCell ref="A1:G1"/>
    <mergeCell ref="A2:G2"/>
    <mergeCell ref="A3:G3"/>
    <mergeCell ref="A15:C15"/>
    <mergeCell ref="A17:D17"/>
    <mergeCell ref="A16:D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22" workbookViewId="0">
      <selection activeCell="B18" sqref="B18:B19"/>
    </sheetView>
  </sheetViews>
  <sheetFormatPr defaultColWidth="9.140625" defaultRowHeight="15" x14ac:dyDescent="0.25"/>
  <cols>
    <col min="1" max="1" width="23.42578125" style="1" customWidth="1"/>
    <col min="2" max="2" width="17.5703125" style="1" customWidth="1"/>
    <col min="3" max="3" width="11.42578125" style="1" customWidth="1"/>
    <col min="4" max="4" width="11.28515625" style="1" customWidth="1"/>
    <col min="5" max="5" width="13" style="1" customWidth="1"/>
    <col min="6" max="6" width="10.85546875" style="1" customWidth="1"/>
    <col min="7" max="7" width="9.7109375" style="1" customWidth="1"/>
    <col min="8" max="16384" width="9.140625" style="1"/>
  </cols>
  <sheetData>
    <row r="1" spans="1:7" ht="15.75" x14ac:dyDescent="0.25">
      <c r="A1" s="75" t="s">
        <v>33</v>
      </c>
      <c r="B1" s="76"/>
      <c r="C1" s="76"/>
      <c r="D1" s="76"/>
      <c r="E1" s="76"/>
      <c r="F1" s="77"/>
      <c r="G1" s="77"/>
    </row>
    <row r="2" spans="1:7" ht="15.75" x14ac:dyDescent="0.25">
      <c r="A2" s="78" t="s">
        <v>28</v>
      </c>
      <c r="B2" s="78"/>
      <c r="C2" s="78"/>
      <c r="D2" s="78"/>
      <c r="E2" s="78"/>
      <c r="F2" s="77"/>
      <c r="G2" s="77"/>
    </row>
    <row r="3" spans="1:7" ht="6.75" customHeight="1" x14ac:dyDescent="0.25">
      <c r="A3" s="19"/>
      <c r="B3" s="19"/>
      <c r="C3" s="19"/>
      <c r="D3" s="19"/>
      <c r="E3" s="19"/>
      <c r="F3" s="19"/>
      <c r="G3" s="19"/>
    </row>
    <row r="4" spans="1:7" ht="15.75" x14ac:dyDescent="0.25">
      <c r="A4" s="20" t="s">
        <v>8</v>
      </c>
      <c r="B4" s="19"/>
      <c r="C4" s="21"/>
      <c r="D4" s="19"/>
      <c r="E4" s="19"/>
      <c r="F4" s="19"/>
      <c r="G4" s="19"/>
    </row>
    <row r="5" spans="1:7" x14ac:dyDescent="0.25">
      <c r="A5" s="22" t="s">
        <v>26</v>
      </c>
      <c r="B5" s="19"/>
      <c r="C5" s="11" t="s">
        <v>137</v>
      </c>
      <c r="D5" s="19"/>
      <c r="E5" s="19"/>
      <c r="F5" s="19"/>
      <c r="G5" s="19"/>
    </row>
    <row r="6" spans="1:7" x14ac:dyDescent="0.25">
      <c r="A6" s="19" t="s">
        <v>11</v>
      </c>
      <c r="B6" s="19"/>
      <c r="C6" s="69">
        <f>TableA!C7</f>
        <v>22215</v>
      </c>
      <c r="D6" s="19"/>
      <c r="E6" s="19"/>
      <c r="F6" s="19"/>
      <c r="G6" s="19"/>
    </row>
    <row r="7" spans="1:7" x14ac:dyDescent="0.25">
      <c r="A7" s="12" t="s">
        <v>32</v>
      </c>
      <c r="B7" s="19"/>
      <c r="C7" s="7">
        <v>1</v>
      </c>
      <c r="D7" s="19"/>
      <c r="E7" s="19"/>
      <c r="F7" s="19"/>
      <c r="G7" s="19"/>
    </row>
    <row r="8" spans="1:7" x14ac:dyDescent="0.25">
      <c r="A8" s="19" t="s">
        <v>9</v>
      </c>
      <c r="B8" s="19"/>
      <c r="C8" s="23">
        <f>C6*C7</f>
        <v>22215</v>
      </c>
      <c r="D8" s="19"/>
      <c r="E8" s="19"/>
      <c r="F8" s="19"/>
      <c r="G8" s="19"/>
    </row>
    <row r="9" spans="1:7" ht="7.5" customHeight="1" x14ac:dyDescent="0.25">
      <c r="A9" s="19"/>
      <c r="B9" s="19"/>
      <c r="C9" s="19"/>
      <c r="D9" s="19"/>
      <c r="E9" s="19"/>
      <c r="F9" s="19"/>
      <c r="G9" s="19"/>
    </row>
    <row r="10" spans="1:7" ht="15.75" x14ac:dyDescent="0.25">
      <c r="A10" s="72" t="s">
        <v>10</v>
      </c>
      <c r="B10" s="72"/>
      <c r="C10" s="72"/>
      <c r="D10" s="72"/>
      <c r="E10" s="72"/>
      <c r="F10" s="72"/>
      <c r="G10" s="72"/>
    </row>
    <row r="11" spans="1:7" ht="77.25" x14ac:dyDescent="0.25">
      <c r="A11" s="24" t="s">
        <v>7</v>
      </c>
      <c r="B11" s="25" t="s">
        <v>41</v>
      </c>
      <c r="C11" s="26" t="s">
        <v>42</v>
      </c>
      <c r="D11" s="26" t="s">
        <v>43</v>
      </c>
      <c r="E11" s="26" t="s">
        <v>44</v>
      </c>
      <c r="F11" s="26" t="s">
        <v>45</v>
      </c>
      <c r="G11" s="26" t="s">
        <v>46</v>
      </c>
    </row>
    <row r="12" spans="1:7" x14ac:dyDescent="0.25">
      <c r="A12" s="19" t="s">
        <v>0</v>
      </c>
      <c r="B12" s="34" t="s">
        <v>139</v>
      </c>
      <c r="C12" s="7">
        <v>1</v>
      </c>
      <c r="D12" s="8">
        <v>2047</v>
      </c>
      <c r="E12" s="8"/>
      <c r="F12" s="8"/>
      <c r="G12" s="27">
        <f>D12-E12+F12</f>
        <v>2047</v>
      </c>
    </row>
    <row r="13" spans="1:7" x14ac:dyDescent="0.25">
      <c r="A13" s="19" t="s">
        <v>1</v>
      </c>
      <c r="B13" s="34"/>
      <c r="C13" s="7">
        <v>1</v>
      </c>
      <c r="D13" s="8"/>
      <c r="E13" s="8"/>
      <c r="F13" s="8"/>
      <c r="G13" s="27">
        <f t="shared" ref="G13:G19" si="0">D13-E13+F13</f>
        <v>0</v>
      </c>
    </row>
    <row r="14" spans="1:7" x14ac:dyDescent="0.25">
      <c r="A14" s="12" t="s">
        <v>3</v>
      </c>
      <c r="B14" s="38" t="s">
        <v>39</v>
      </c>
      <c r="C14" s="9">
        <v>1</v>
      </c>
      <c r="D14" s="10"/>
      <c r="E14" s="10"/>
      <c r="F14" s="10"/>
      <c r="G14" s="27">
        <f>D14-E14+F14</f>
        <v>0</v>
      </c>
    </row>
    <row r="15" spans="1:7" x14ac:dyDescent="0.25">
      <c r="A15" s="12" t="s">
        <v>34</v>
      </c>
      <c r="B15" s="34"/>
      <c r="C15" s="7">
        <v>1</v>
      </c>
      <c r="D15" s="8"/>
      <c r="E15" s="8"/>
      <c r="F15" s="8"/>
      <c r="G15" s="28">
        <f t="shared" si="0"/>
        <v>0</v>
      </c>
    </row>
    <row r="16" spans="1:7" x14ac:dyDescent="0.25">
      <c r="A16" s="12" t="s">
        <v>5</v>
      </c>
      <c r="B16" s="34" t="s">
        <v>140</v>
      </c>
      <c r="C16" s="7">
        <v>1</v>
      </c>
      <c r="D16" s="8"/>
      <c r="E16" s="8"/>
      <c r="F16" s="8">
        <v>12109</v>
      </c>
      <c r="G16" s="27">
        <f t="shared" si="0"/>
        <v>12109</v>
      </c>
    </row>
    <row r="17" spans="1:7" x14ac:dyDescent="0.25">
      <c r="A17" s="12" t="s">
        <v>4</v>
      </c>
      <c r="B17" s="6"/>
      <c r="C17" s="7">
        <v>0</v>
      </c>
      <c r="D17" s="8"/>
      <c r="E17" s="8"/>
      <c r="F17" s="8"/>
      <c r="G17" s="27">
        <f>D17-E17+F17</f>
        <v>0</v>
      </c>
    </row>
    <row r="18" spans="1:7" x14ac:dyDescent="0.25">
      <c r="A18" s="37" t="s">
        <v>2</v>
      </c>
      <c r="B18" s="38"/>
      <c r="C18" s="7">
        <v>0</v>
      </c>
      <c r="D18" s="8"/>
      <c r="E18" s="8"/>
      <c r="F18" s="8"/>
      <c r="G18" s="27">
        <f t="shared" si="0"/>
        <v>0</v>
      </c>
    </row>
    <row r="19" spans="1:7" x14ac:dyDescent="0.25">
      <c r="A19" s="43" t="s">
        <v>6</v>
      </c>
      <c r="B19" s="38"/>
      <c r="C19" s="7">
        <v>0</v>
      </c>
      <c r="D19" s="8"/>
      <c r="E19" s="8"/>
      <c r="F19" s="8"/>
      <c r="G19" s="27">
        <f t="shared" si="0"/>
        <v>0</v>
      </c>
    </row>
    <row r="20" spans="1:7" x14ac:dyDescent="0.25">
      <c r="A20" s="19"/>
      <c r="B20" s="19"/>
      <c r="C20" s="29"/>
    </row>
    <row r="21" spans="1:7" x14ac:dyDescent="0.25">
      <c r="A21" s="19"/>
      <c r="B21" s="19"/>
      <c r="C21" s="40" t="s">
        <v>35</v>
      </c>
      <c r="D21" s="27">
        <f>SUM(D12:D16)</f>
        <v>2047</v>
      </c>
      <c r="E21" s="30"/>
      <c r="F21" s="30"/>
      <c r="G21" s="30"/>
    </row>
    <row r="22" spans="1:7" x14ac:dyDescent="0.25">
      <c r="A22" s="19"/>
      <c r="B22" s="19"/>
      <c r="C22" s="29"/>
      <c r="D22" s="39" t="s">
        <v>36</v>
      </c>
      <c r="E22" s="27">
        <f>SUM(E12:E16)</f>
        <v>0</v>
      </c>
      <c r="F22" s="30"/>
      <c r="G22" s="30"/>
    </row>
    <row r="23" spans="1:7" x14ac:dyDescent="0.25">
      <c r="A23" s="19"/>
      <c r="B23" s="19"/>
      <c r="C23" s="29"/>
      <c r="D23" s="30"/>
      <c r="E23" s="39" t="s">
        <v>37</v>
      </c>
      <c r="F23" s="27">
        <f>SUM(F12:F19)</f>
        <v>12109</v>
      </c>
      <c r="G23" s="30"/>
    </row>
    <row r="24" spans="1:7" x14ac:dyDescent="0.25">
      <c r="A24" s="19"/>
      <c r="B24" s="19"/>
      <c r="C24" s="29"/>
      <c r="D24" s="30"/>
      <c r="E24" s="30"/>
      <c r="F24" s="39" t="s">
        <v>38</v>
      </c>
      <c r="G24" s="27">
        <f>SUM(G12:G16)</f>
        <v>14156</v>
      </c>
    </row>
    <row r="25" spans="1:7" x14ac:dyDescent="0.25">
      <c r="A25" s="19"/>
      <c r="B25" s="19"/>
      <c r="C25" s="29"/>
      <c r="D25" s="30"/>
      <c r="E25" s="30"/>
      <c r="F25" s="39"/>
      <c r="G25" s="27"/>
    </row>
    <row r="26" spans="1:7" x14ac:dyDescent="0.25">
      <c r="A26" s="19"/>
      <c r="B26" s="31"/>
      <c r="C26" s="41" t="s">
        <v>40</v>
      </c>
      <c r="D26" s="45">
        <f>D21/$C6</f>
        <v>9.2144947107810043E-2</v>
      </c>
      <c r="E26" s="45">
        <f>E22/$C6</f>
        <v>0</v>
      </c>
      <c r="F26" s="45">
        <f>F23/$C6</f>
        <v>0.5450821516993023</v>
      </c>
      <c r="G26" s="45">
        <f>G24/$C6</f>
        <v>0.63722709880711226</v>
      </c>
    </row>
    <row r="27" spans="1:7" x14ac:dyDescent="0.25">
      <c r="A27" s="36" t="s">
        <v>52</v>
      </c>
      <c r="B27" s="19"/>
      <c r="C27" s="29"/>
      <c r="D27" s="30"/>
      <c r="E27" s="30"/>
      <c r="F27" s="30"/>
      <c r="G27" s="30"/>
    </row>
    <row r="28" spans="1:7" x14ac:dyDescent="0.25">
      <c r="A28" s="42" t="s">
        <v>47</v>
      </c>
      <c r="E28" s="32"/>
      <c r="F28" s="33"/>
      <c r="G28" s="33"/>
    </row>
    <row r="29" spans="1:7" x14ac:dyDescent="0.25">
      <c r="A29" s="36" t="s">
        <v>53</v>
      </c>
      <c r="B29" s="19"/>
      <c r="C29" s="29"/>
      <c r="D29" s="30"/>
      <c r="E29" s="30"/>
      <c r="F29" s="30"/>
      <c r="G29" s="30"/>
    </row>
    <row r="30" spans="1:7" x14ac:dyDescent="0.25">
      <c r="A30" s="36" t="s">
        <v>30</v>
      </c>
      <c r="B30" s="19"/>
      <c r="C30" s="19"/>
      <c r="D30" s="19"/>
      <c r="E30" s="19"/>
      <c r="F30" s="19"/>
      <c r="G30" s="19"/>
    </row>
    <row r="31" spans="1:7" x14ac:dyDescent="0.25">
      <c r="A31" s="18" t="s">
        <v>48</v>
      </c>
      <c r="B31" s="19"/>
      <c r="C31" s="19"/>
      <c r="D31" s="19"/>
      <c r="E31" s="19"/>
      <c r="F31" s="19"/>
      <c r="G31" s="19"/>
    </row>
    <row r="32" spans="1:7" x14ac:dyDescent="0.25">
      <c r="A32" s="2"/>
    </row>
  </sheetData>
  <mergeCells count="3">
    <mergeCell ref="A10:G10"/>
    <mergeCell ref="A1:G1"/>
    <mergeCell ref="A2:G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90" zoomScaleNormal="90" workbookViewId="0">
      <selection activeCell="B8" sqref="B8"/>
    </sheetView>
  </sheetViews>
  <sheetFormatPr defaultRowHeight="15" x14ac:dyDescent="0.25"/>
  <cols>
    <col min="1" max="1" width="61.5703125" customWidth="1"/>
    <col min="2" max="2" width="15" customWidth="1"/>
  </cols>
  <sheetData>
    <row r="1" spans="1:2" x14ac:dyDescent="0.25">
      <c r="A1" s="80" t="s">
        <v>57</v>
      </c>
      <c r="B1" s="80"/>
    </row>
    <row r="2" spans="1:2" x14ac:dyDescent="0.25">
      <c r="A2" s="81" t="s">
        <v>125</v>
      </c>
      <c r="B2" s="81"/>
    </row>
    <row r="3" spans="1:2" ht="8.25" customHeight="1" x14ac:dyDescent="0.25"/>
    <row r="4" spans="1:2" x14ac:dyDescent="0.25">
      <c r="A4" s="46" t="s">
        <v>58</v>
      </c>
      <c r="B4" s="60"/>
    </row>
    <row r="5" spans="1:2" x14ac:dyDescent="0.25">
      <c r="A5" s="46" t="s">
        <v>59</v>
      </c>
      <c r="B5" s="62">
        <f>(ROUND((0.15*B4),0))</f>
        <v>0</v>
      </c>
    </row>
    <row r="6" spans="1:2" x14ac:dyDescent="0.25">
      <c r="A6" s="46" t="s">
        <v>60</v>
      </c>
      <c r="B6" s="61"/>
    </row>
    <row r="7" spans="1:2" x14ac:dyDescent="0.25">
      <c r="A7" s="46" t="s">
        <v>61</v>
      </c>
      <c r="B7" s="63" t="e">
        <f>B6/B4</f>
        <v>#DIV/0!</v>
      </c>
    </row>
    <row r="8" spans="1:2" x14ac:dyDescent="0.25">
      <c r="A8" s="46" t="s">
        <v>123</v>
      </c>
      <c r="B8" s="61"/>
    </row>
    <row r="9" spans="1:2" x14ac:dyDescent="0.25">
      <c r="A9" s="46" t="s">
        <v>62</v>
      </c>
      <c r="B9" s="63" t="e">
        <f>B8/B6</f>
        <v>#DIV/0!</v>
      </c>
    </row>
    <row r="10" spans="1:2" ht="17.25" x14ac:dyDescent="0.25">
      <c r="A10" s="46" t="s">
        <v>63</v>
      </c>
      <c r="B10" s="64" t="e">
        <f>IF(B9&lt;=0.2,1,IF(B9&lt;0.3,1.5,3))</f>
        <v>#DIV/0!</v>
      </c>
    </row>
    <row r="11" spans="1:2" x14ac:dyDescent="0.25">
      <c r="A11" s="46" t="s">
        <v>122</v>
      </c>
      <c r="B11" s="61">
        <v>0</v>
      </c>
    </row>
    <row r="12" spans="1:2" ht="17.25" x14ac:dyDescent="0.25">
      <c r="A12" s="46" t="s">
        <v>120</v>
      </c>
      <c r="B12" s="64">
        <v>3</v>
      </c>
    </row>
    <row r="13" spans="1:2" x14ac:dyDescent="0.25">
      <c r="A13" s="46" t="s">
        <v>126</v>
      </c>
      <c r="B13" s="67" t="e">
        <f>IF(B6&lt;B5,(B5-B6)+(B11*B12)+((B8-B11)*B10),(B11*B12)+((B8-B11)*B10))</f>
        <v>#DIV/0!</v>
      </c>
    </row>
    <row r="14" spans="1:2" x14ac:dyDescent="0.25">
      <c r="A14" s="46" t="s">
        <v>64</v>
      </c>
      <c r="B14" s="4">
        <v>0</v>
      </c>
    </row>
    <row r="15" spans="1:2" x14ac:dyDescent="0.25">
      <c r="A15" s="46" t="s">
        <v>65</v>
      </c>
      <c r="B15" s="59" t="e">
        <f>IF(B13&lt;=0,0,IF((B13-B14)&lt;=0,0,B13-B14))</f>
        <v>#DIV/0!</v>
      </c>
    </row>
    <row r="16" spans="1:2" x14ac:dyDescent="0.25">
      <c r="A16" s="46" t="s">
        <v>67</v>
      </c>
      <c r="B16" s="4">
        <v>0</v>
      </c>
    </row>
    <row r="17" spans="1:4" x14ac:dyDescent="0.25">
      <c r="A17" s="46" t="s">
        <v>66</v>
      </c>
      <c r="B17" s="65" t="e">
        <f>IF(B15&lt;=0,0,(B15-B16)*0.4)</f>
        <v>#DIV/0!</v>
      </c>
    </row>
    <row r="18" spans="1:4" ht="9" customHeight="1" x14ac:dyDescent="0.25"/>
    <row r="19" spans="1:4" ht="27.75" customHeight="1" x14ac:dyDescent="0.25">
      <c r="A19" s="79" t="s">
        <v>124</v>
      </c>
      <c r="B19" s="79"/>
    </row>
    <row r="20" spans="1:4" x14ac:dyDescent="0.25">
      <c r="A20" s="58" t="s">
        <v>121</v>
      </c>
    </row>
    <row r="23" spans="1:4" x14ac:dyDescent="0.25">
      <c r="C23" s="47"/>
    </row>
    <row r="25" spans="1:4" x14ac:dyDescent="0.25">
      <c r="A25" t="s">
        <v>127</v>
      </c>
      <c r="B25">
        <f>IF(B6&lt;B5,B5-B6,0)</f>
        <v>0</v>
      </c>
      <c r="D25" t="s">
        <v>133</v>
      </c>
    </row>
    <row r="26" spans="1:4" x14ac:dyDescent="0.25">
      <c r="A26" t="s">
        <v>128</v>
      </c>
      <c r="B26" s="66">
        <f>B11</f>
        <v>0</v>
      </c>
      <c r="D26" t="s">
        <v>129</v>
      </c>
    </row>
    <row r="27" spans="1:4" x14ac:dyDescent="0.25">
      <c r="A27" t="s">
        <v>130</v>
      </c>
      <c r="B27">
        <f>B26*3</f>
        <v>0</v>
      </c>
      <c r="D27" t="s">
        <v>134</v>
      </c>
    </row>
    <row r="28" spans="1:4" x14ac:dyDescent="0.25">
      <c r="A28" t="s">
        <v>131</v>
      </c>
      <c r="B28" s="66">
        <f>B8-B11</f>
        <v>0</v>
      </c>
    </row>
    <row r="29" spans="1:4" x14ac:dyDescent="0.25">
      <c r="A29" t="s">
        <v>132</v>
      </c>
      <c r="B29" t="e">
        <f>(B8-B11)*B10</f>
        <v>#DIV/0!</v>
      </c>
      <c r="D29" t="s">
        <v>135</v>
      </c>
    </row>
    <row r="30" spans="1:4" x14ac:dyDescent="0.25">
      <c r="A30" t="s">
        <v>136</v>
      </c>
      <c r="B30" t="e">
        <f>B25+B27+B29</f>
        <v>#DIV/0!</v>
      </c>
    </row>
  </sheetData>
  <mergeCells count="3">
    <mergeCell ref="A19:B19"/>
    <mergeCell ref="A1:B1"/>
    <mergeCell ref="A2:B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C11" sqref="C11"/>
    </sheetView>
  </sheetViews>
  <sheetFormatPr defaultRowHeight="15" x14ac:dyDescent="0.25"/>
  <cols>
    <col min="1" max="1" width="23.42578125" customWidth="1"/>
    <col min="2" max="2" width="22.28515625" customWidth="1"/>
    <col min="3" max="3" width="11.7109375" customWidth="1"/>
    <col min="4" max="4" width="13" customWidth="1"/>
  </cols>
  <sheetData>
    <row r="1" spans="1:16" ht="15.75" x14ac:dyDescent="0.25">
      <c r="A1" s="55" t="s">
        <v>118</v>
      </c>
      <c r="B1" s="48"/>
      <c r="C1" s="1"/>
      <c r="D1" s="1"/>
      <c r="F1" s="49"/>
      <c r="G1" s="50"/>
      <c r="H1" s="49"/>
      <c r="I1" s="49"/>
      <c r="J1" s="49"/>
      <c r="K1" s="49"/>
      <c r="L1" s="49"/>
      <c r="M1" s="49"/>
      <c r="N1" s="49"/>
      <c r="O1" s="49"/>
      <c r="P1" s="49"/>
    </row>
    <row r="2" spans="1:16" ht="15.75" x14ac:dyDescent="0.25">
      <c r="A2" s="82" t="s">
        <v>89</v>
      </c>
      <c r="B2" s="56" t="s">
        <v>90</v>
      </c>
      <c r="C2" s="56" t="s">
        <v>92</v>
      </c>
      <c r="D2" s="56" t="s">
        <v>70</v>
      </c>
      <c r="F2" s="49"/>
      <c r="G2" s="51"/>
      <c r="H2" s="51"/>
      <c r="I2" s="51"/>
      <c r="J2" s="51"/>
      <c r="K2" s="49"/>
      <c r="L2" s="49"/>
      <c r="M2" s="49"/>
      <c r="N2" s="49"/>
      <c r="O2" s="49"/>
      <c r="P2" s="49"/>
    </row>
    <row r="3" spans="1:16" ht="31.5" x14ac:dyDescent="0.25">
      <c r="A3" s="82"/>
      <c r="B3" s="56" t="s">
        <v>91</v>
      </c>
      <c r="C3" s="56" t="s">
        <v>93</v>
      </c>
      <c r="D3" s="56" t="s">
        <v>69</v>
      </c>
      <c r="F3" s="49"/>
      <c r="G3" s="51"/>
      <c r="H3" s="51"/>
      <c r="I3" s="51"/>
      <c r="J3" s="51"/>
      <c r="K3" s="49"/>
      <c r="L3" s="49"/>
      <c r="M3" s="49"/>
      <c r="N3" s="49"/>
      <c r="O3" s="49"/>
      <c r="P3" s="49"/>
    </row>
    <row r="4" spans="1:16" ht="15.75" x14ac:dyDescent="0.25">
      <c r="A4" s="53" t="s">
        <v>68</v>
      </c>
      <c r="B4" s="53" t="s">
        <v>94</v>
      </c>
      <c r="C4" s="53">
        <v>200</v>
      </c>
      <c r="D4" s="53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53" t="s">
        <v>68</v>
      </c>
      <c r="B5" s="53" t="s">
        <v>95</v>
      </c>
      <c r="C5" s="53">
        <v>100</v>
      </c>
      <c r="D5" s="53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5.75" x14ac:dyDescent="0.25">
      <c r="A6" s="53" t="s">
        <v>71</v>
      </c>
      <c r="B6" s="53" t="s">
        <v>95</v>
      </c>
      <c r="C6" s="53">
        <v>75</v>
      </c>
      <c r="D6" s="53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 x14ac:dyDescent="0.25">
      <c r="A7" s="53" t="s">
        <v>72</v>
      </c>
      <c r="B7" s="53" t="s">
        <v>96</v>
      </c>
      <c r="C7" s="53">
        <v>50</v>
      </c>
      <c r="D7" s="54">
        <v>0.3</v>
      </c>
      <c r="F7" s="49"/>
      <c r="G7" s="49"/>
      <c r="H7" s="49"/>
      <c r="I7" s="49"/>
      <c r="J7" s="52"/>
      <c r="K7" s="49"/>
      <c r="L7" s="49"/>
      <c r="M7" s="49"/>
      <c r="N7" s="49"/>
      <c r="O7" s="49"/>
      <c r="P7" s="49"/>
    </row>
    <row r="8" spans="1:16" ht="15.75" x14ac:dyDescent="0.25">
      <c r="A8" s="53" t="s">
        <v>73</v>
      </c>
      <c r="B8" s="53" t="s">
        <v>97</v>
      </c>
      <c r="C8" s="53">
        <v>25</v>
      </c>
      <c r="D8" s="54">
        <v>0.2</v>
      </c>
      <c r="F8" s="49"/>
      <c r="G8" s="49"/>
      <c r="H8" s="49"/>
      <c r="I8" s="49"/>
      <c r="J8" s="52"/>
      <c r="K8" s="49"/>
      <c r="L8" s="49"/>
      <c r="M8" s="49"/>
      <c r="N8" s="49"/>
      <c r="O8" s="49"/>
      <c r="P8" s="49"/>
    </row>
    <row r="9" spans="1:16" ht="15.75" x14ac:dyDescent="0.25">
      <c r="A9" s="53" t="s">
        <v>98</v>
      </c>
      <c r="B9" s="53" t="s">
        <v>74</v>
      </c>
      <c r="C9" s="53">
        <v>2</v>
      </c>
      <c r="D9" s="54">
        <v>0.2</v>
      </c>
      <c r="F9" s="49"/>
      <c r="G9" s="49"/>
      <c r="H9" s="49"/>
      <c r="I9" s="49"/>
      <c r="J9" s="52"/>
      <c r="K9" s="49"/>
      <c r="L9" s="49"/>
      <c r="M9" s="49"/>
      <c r="N9" s="49"/>
      <c r="O9" s="49"/>
      <c r="P9" s="49"/>
    </row>
    <row r="10" spans="1:16" ht="63" x14ac:dyDescent="0.25">
      <c r="A10" s="53" t="s">
        <v>99</v>
      </c>
      <c r="B10" s="53" t="s">
        <v>100</v>
      </c>
      <c r="C10" s="53">
        <v>300</v>
      </c>
      <c r="D10" s="53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63" x14ac:dyDescent="0.25">
      <c r="A11" s="53" t="s">
        <v>101</v>
      </c>
      <c r="B11" s="53" t="s">
        <v>102</v>
      </c>
      <c r="C11" s="53">
        <v>350</v>
      </c>
      <c r="D11" s="53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x14ac:dyDescent="0.25"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25"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x14ac:dyDescent="0.25"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x14ac:dyDescent="0.25"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x14ac:dyDescent="0.25"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6:16" x14ac:dyDescent="0.25"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6:16" x14ac:dyDescent="0.25"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6:16" x14ac:dyDescent="0.25"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6:16" x14ac:dyDescent="0.25"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6:16" x14ac:dyDescent="0.25"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4" spans="6:16" ht="78.75" customHeight="1" x14ac:dyDescent="0.25"/>
  </sheetData>
  <mergeCells count="1">
    <mergeCell ref="A2: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5" sqref="C5"/>
    </sheetView>
  </sheetViews>
  <sheetFormatPr defaultRowHeight="15" x14ac:dyDescent="0.25"/>
  <cols>
    <col min="1" max="1" width="24.5703125" customWidth="1"/>
    <col min="2" max="2" width="29.85546875" customWidth="1"/>
    <col min="3" max="3" width="36" customWidth="1"/>
  </cols>
  <sheetData>
    <row r="1" spans="1:3" ht="15.75" x14ac:dyDescent="0.25">
      <c r="A1" s="55" t="s">
        <v>119</v>
      </c>
      <c r="B1" s="48"/>
      <c r="C1" s="1"/>
    </row>
    <row r="2" spans="1:3" ht="15.75" x14ac:dyDescent="0.25">
      <c r="A2" s="56" t="s">
        <v>75</v>
      </c>
      <c r="B2" s="56" t="s">
        <v>76</v>
      </c>
      <c r="C2" s="56" t="s">
        <v>77</v>
      </c>
    </row>
    <row r="3" spans="1:3" ht="38.25" customHeight="1" x14ac:dyDescent="0.25">
      <c r="A3" s="53" t="s">
        <v>78</v>
      </c>
      <c r="B3" s="53" t="s">
        <v>79</v>
      </c>
      <c r="C3" s="53" t="s">
        <v>80</v>
      </c>
    </row>
    <row r="4" spans="1:3" ht="57.75" customHeight="1" x14ac:dyDescent="0.25">
      <c r="A4" s="53"/>
      <c r="B4" s="53" t="s">
        <v>81</v>
      </c>
      <c r="C4" s="53" t="s">
        <v>82</v>
      </c>
    </row>
    <row r="5" spans="1:3" ht="54" customHeight="1" x14ac:dyDescent="0.25">
      <c r="A5" s="53"/>
      <c r="B5" s="53" t="s">
        <v>83</v>
      </c>
      <c r="C5" s="53" t="s">
        <v>84</v>
      </c>
    </row>
    <row r="6" spans="1:3" ht="53.25" customHeight="1" x14ac:dyDescent="0.25">
      <c r="A6" s="53"/>
      <c r="B6" s="53" t="s">
        <v>85</v>
      </c>
      <c r="C6" s="53" t="s">
        <v>86</v>
      </c>
    </row>
    <row r="7" spans="1:3" x14ac:dyDescent="0.25">
      <c r="A7" s="83" t="s">
        <v>87</v>
      </c>
      <c r="B7" s="83" t="s">
        <v>88</v>
      </c>
      <c r="C7" s="83" t="s">
        <v>80</v>
      </c>
    </row>
    <row r="8" spans="1:3" x14ac:dyDescent="0.25">
      <c r="A8" s="83"/>
      <c r="B8" s="83"/>
      <c r="C8" s="83"/>
    </row>
    <row r="9" spans="1:3" ht="47.25" x14ac:dyDescent="0.25">
      <c r="A9" s="53"/>
      <c r="B9" s="53" t="s">
        <v>103</v>
      </c>
      <c r="C9" s="53" t="s">
        <v>104</v>
      </c>
    </row>
  </sheetData>
  <sheetProtection sheet="1" objects="1" scenarios="1"/>
  <mergeCells count="3">
    <mergeCell ref="A7:A8"/>
    <mergeCell ref="B7:B8"/>
    <mergeCell ref="C7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5" x14ac:dyDescent="0.25"/>
  <cols>
    <col min="1" max="1" width="21.42578125" customWidth="1"/>
    <col min="2" max="2" width="10.85546875" customWidth="1"/>
    <col min="3" max="3" width="11.42578125" customWidth="1"/>
    <col min="4" max="4" width="18.42578125" customWidth="1"/>
  </cols>
  <sheetData>
    <row r="1" spans="1:4" ht="15.75" x14ac:dyDescent="0.25">
      <c r="A1" s="55" t="s">
        <v>117</v>
      </c>
      <c r="B1" s="48"/>
    </row>
    <row r="2" spans="1:4" ht="66" customHeight="1" x14ac:dyDescent="0.25">
      <c r="A2" s="57" t="s">
        <v>113</v>
      </c>
      <c r="B2" s="57" t="s">
        <v>112</v>
      </c>
      <c r="C2" s="57" t="s">
        <v>111</v>
      </c>
      <c r="D2" s="57" t="s">
        <v>105</v>
      </c>
    </row>
    <row r="3" spans="1:4" ht="30.75" customHeight="1" x14ac:dyDescent="0.25">
      <c r="A3" s="53" t="s">
        <v>106</v>
      </c>
      <c r="B3" s="53">
        <v>700</v>
      </c>
      <c r="C3" s="54" t="s">
        <v>114</v>
      </c>
      <c r="D3" s="53" t="s">
        <v>107</v>
      </c>
    </row>
    <row r="4" spans="1:4" ht="30.75" customHeight="1" x14ac:dyDescent="0.25">
      <c r="A4" s="53" t="s">
        <v>108</v>
      </c>
      <c r="B4" s="53">
        <v>450</v>
      </c>
      <c r="C4" s="54" t="s">
        <v>115</v>
      </c>
      <c r="D4" s="53" t="s">
        <v>109</v>
      </c>
    </row>
    <row r="5" spans="1:4" ht="46.5" customHeight="1" x14ac:dyDescent="0.25">
      <c r="A5" s="53" t="s">
        <v>110</v>
      </c>
      <c r="B5" s="53">
        <v>350</v>
      </c>
      <c r="C5" s="54" t="s">
        <v>116</v>
      </c>
      <c r="D5" s="53" t="s">
        <v>109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TableA</vt:lpstr>
      <vt:lpstr>Sheet1</vt:lpstr>
      <vt:lpstr>TableB</vt:lpstr>
      <vt:lpstr>DevWoodland</vt:lpstr>
      <vt:lpstr>Planting Table (g)(2)</vt:lpstr>
      <vt:lpstr>Planting Table (g)(3)</vt:lpstr>
      <vt:lpstr>Planting Table (g)(4)</vt:lpstr>
    </vt:vector>
  </TitlesOfParts>
  <Company>MNCPPC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Megan.Reiser</dc:creator>
  <cp:lastModifiedBy>Schneider, Alwin</cp:lastModifiedBy>
  <cp:lastPrinted>2015-12-17T15:49:16Z</cp:lastPrinted>
  <dcterms:created xsi:type="dcterms:W3CDTF">2011-06-09T12:18:41Z</dcterms:created>
  <dcterms:modified xsi:type="dcterms:W3CDTF">2016-05-23T19:39:49Z</dcterms:modified>
</cp:coreProperties>
</file>