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24226"/>
  <mc:AlternateContent xmlns:mc="http://schemas.openxmlformats.org/markup-compatibility/2006">
    <mc:Choice Requires="x15">
      <x15ac:absPath xmlns:x15ac="http://schemas.microsoft.com/office/spreadsheetml/2010/11/ac" url="https://mncppc-my.sharepoint.com/personal/thomas_burke_ppd_mncppc_org/Documents/TB_drive/WCO WORKBOOKS/"/>
    </mc:Choice>
  </mc:AlternateContent>
  <xr:revisionPtr revIDLastSave="85" documentId="8_{4573F9CD-ACC4-40F3-BC1B-E6C4F6C5ADB1}" xr6:coauthVersionLast="47" xr6:coauthVersionMax="47" xr10:uidLastSave="{C32E6ED4-1D25-41CB-9ABB-B4476EEA461E}"/>
  <workbookProtection workbookAlgorithmName="SHA-512" workbookHashValue="qf3BCIZEEYqoJncOhao5lpkRoFOrZjuKlk4sr3hvgHYkYnF2MpPPqn+YvKZDeqkA/ZIw0C0ahCdpVBa/raXcAg==" workbookSaltValue="lgiQyID2ccYYzU032xwttQ==" workbookSpinCount="100000" lockStructure="1"/>
  <bookViews>
    <workbookView xWindow="3510" yWindow="0" windowWidth="26010" windowHeight="20880" tabRatio="535" xr2:uid="{1BA54657-2D7F-4420-86AC-A30784E4C841}"/>
  </bookViews>
  <sheets>
    <sheet name="Standard Worksheet" sheetId="1" r:id="rId1"/>
    <sheet name="Phased Worksheet" sheetId="13" r:id="rId2"/>
    <sheet name="Government and Linear Projects" sheetId="8" r:id="rId3"/>
    <sheet name="Specimen Tree Worksheet" sheetId="12" r:id="rId4"/>
    <sheet name="A" sheetId="2" r:id="rId5"/>
    <sheet name="B" sheetId="14" r:id="rId6"/>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68" i="13" l="1"/>
  <c r="E63" i="13"/>
  <c r="E88" i="13" l="1"/>
  <c r="D55" i="13"/>
  <c r="G17" i="8"/>
  <c r="AF3" i="14"/>
  <c r="AG3" i="14"/>
  <c r="AH3" i="14"/>
  <c r="AI3" i="14"/>
  <c r="AJ3" i="14"/>
  <c r="AK3" i="14"/>
  <c r="AF4" i="14"/>
  <c r="AG4" i="14"/>
  <c r="AH4" i="14"/>
  <c r="AI4" i="14"/>
  <c r="AJ4" i="14"/>
  <c r="AK4" i="14"/>
  <c r="AF5" i="14"/>
  <c r="AG5" i="14"/>
  <c r="AH5" i="14"/>
  <c r="AI5" i="14"/>
  <c r="AJ5" i="14"/>
  <c r="AK5" i="14"/>
  <c r="AF6" i="14"/>
  <c r="AG6" i="14"/>
  <c r="AH6" i="14"/>
  <c r="AI6" i="14"/>
  <c r="AJ6" i="14"/>
  <c r="AK6" i="14"/>
  <c r="AF7" i="14"/>
  <c r="AG7" i="14"/>
  <c r="AH7" i="14"/>
  <c r="AI7" i="14"/>
  <c r="AJ7" i="14"/>
  <c r="AK7" i="14"/>
  <c r="AF8" i="14"/>
  <c r="AG8" i="14"/>
  <c r="AH8" i="14"/>
  <c r="AI8" i="14"/>
  <c r="AJ8" i="14"/>
  <c r="AK8" i="14"/>
  <c r="AF9" i="14"/>
  <c r="AG9" i="14"/>
  <c r="AH9" i="14"/>
  <c r="AI9" i="14"/>
  <c r="AJ9" i="14"/>
  <c r="AK9" i="14"/>
  <c r="AF10" i="14"/>
  <c r="AG10" i="14"/>
  <c r="AH10" i="14"/>
  <c r="AI10" i="14"/>
  <c r="AJ10" i="14"/>
  <c r="AK10" i="14"/>
  <c r="AF11" i="14"/>
  <c r="AG11" i="14"/>
  <c r="AH11" i="14"/>
  <c r="AI11" i="14"/>
  <c r="AJ11" i="14"/>
  <c r="AK11" i="14"/>
  <c r="AF12" i="14"/>
  <c r="AG12" i="14"/>
  <c r="AH12" i="14"/>
  <c r="AI12" i="14"/>
  <c r="AJ12" i="14"/>
  <c r="AK12" i="14"/>
  <c r="AF13" i="14"/>
  <c r="AG13" i="14"/>
  <c r="AH13" i="14"/>
  <c r="AI13" i="14"/>
  <c r="AJ13" i="14"/>
  <c r="AK13" i="14"/>
  <c r="AF14" i="14"/>
  <c r="AG14" i="14"/>
  <c r="AH14" i="14"/>
  <c r="AI14" i="14"/>
  <c r="AJ14" i="14"/>
  <c r="AK14" i="14"/>
  <c r="AF15" i="14"/>
  <c r="AG15" i="14"/>
  <c r="AH15" i="14"/>
  <c r="AI15" i="14"/>
  <c r="AJ15" i="14"/>
  <c r="AK15" i="14"/>
  <c r="AF16" i="14"/>
  <c r="AG16" i="14"/>
  <c r="AH16" i="14"/>
  <c r="AI16" i="14"/>
  <c r="AJ16" i="14"/>
  <c r="AK16" i="14"/>
  <c r="AF17" i="14"/>
  <c r="AG17" i="14"/>
  <c r="AH17" i="14"/>
  <c r="AI17" i="14"/>
  <c r="AJ17" i="14"/>
  <c r="AK17" i="14"/>
  <c r="AF18" i="14"/>
  <c r="AG18" i="14"/>
  <c r="AH18" i="14"/>
  <c r="AI18" i="14"/>
  <c r="AJ18" i="14"/>
  <c r="AK18" i="14"/>
  <c r="AF19" i="14"/>
  <c r="AG19" i="14"/>
  <c r="AH19" i="14"/>
  <c r="AI19" i="14"/>
  <c r="AJ19" i="14"/>
  <c r="AK19" i="14"/>
  <c r="AF20" i="14"/>
  <c r="AG20" i="14"/>
  <c r="AH20" i="14"/>
  <c r="AI20" i="14"/>
  <c r="AJ20" i="14"/>
  <c r="AK20" i="14"/>
  <c r="AF21" i="14"/>
  <c r="AG21" i="14"/>
  <c r="AH21" i="14"/>
  <c r="AI21" i="14"/>
  <c r="AJ21" i="14"/>
  <c r="AK21" i="14"/>
  <c r="AF22" i="14"/>
  <c r="AG22" i="14"/>
  <c r="AH22" i="14"/>
  <c r="AI22" i="14"/>
  <c r="AJ22" i="14"/>
  <c r="AK22" i="14"/>
  <c r="AF23" i="14"/>
  <c r="AG23" i="14"/>
  <c r="AH23" i="14"/>
  <c r="AI23" i="14"/>
  <c r="AJ23" i="14"/>
  <c r="AK23" i="14"/>
  <c r="AF24" i="14"/>
  <c r="AG24" i="14"/>
  <c r="AH24" i="14"/>
  <c r="AI24" i="14"/>
  <c r="AJ24" i="14"/>
  <c r="AK24" i="14"/>
  <c r="AF25" i="14"/>
  <c r="AG25" i="14"/>
  <c r="AH25" i="14"/>
  <c r="AI25" i="14"/>
  <c r="AJ25" i="14"/>
  <c r="AK25" i="14"/>
  <c r="AF26" i="14"/>
  <c r="AG26" i="14"/>
  <c r="AH26" i="14"/>
  <c r="AI26" i="14"/>
  <c r="AJ26" i="14"/>
  <c r="AK26" i="14"/>
  <c r="AF27" i="14"/>
  <c r="AG27" i="14"/>
  <c r="AH27" i="14"/>
  <c r="AI27" i="14"/>
  <c r="AJ27" i="14"/>
  <c r="AK27" i="14"/>
  <c r="AF28" i="14"/>
  <c r="AG28" i="14"/>
  <c r="AH28" i="14"/>
  <c r="AI28" i="14"/>
  <c r="AJ28" i="14"/>
  <c r="AK28" i="14"/>
  <c r="AF29" i="14"/>
  <c r="AG29" i="14"/>
  <c r="AH29" i="14"/>
  <c r="AI29" i="14"/>
  <c r="AJ29" i="14"/>
  <c r="AK29" i="14"/>
  <c r="AF30" i="14"/>
  <c r="AG30" i="14"/>
  <c r="AH30" i="14"/>
  <c r="AI30" i="14"/>
  <c r="AJ30" i="14"/>
  <c r="AK30" i="14"/>
  <c r="AF31" i="14"/>
  <c r="AG31" i="14"/>
  <c r="AH31" i="14"/>
  <c r="AI31" i="14"/>
  <c r="AJ31" i="14"/>
  <c r="AK31" i="14"/>
  <c r="AF32" i="14"/>
  <c r="AG32" i="14"/>
  <c r="AH32" i="14"/>
  <c r="AI32" i="14"/>
  <c r="AJ32" i="14"/>
  <c r="AK32" i="14"/>
  <c r="AF33" i="14"/>
  <c r="AG33" i="14"/>
  <c r="AH33" i="14"/>
  <c r="AI33" i="14"/>
  <c r="AJ33" i="14"/>
  <c r="AK33" i="14"/>
  <c r="AF34" i="14"/>
  <c r="AG34" i="14"/>
  <c r="AH34" i="14"/>
  <c r="AI34" i="14"/>
  <c r="AJ34" i="14"/>
  <c r="AK34" i="14"/>
  <c r="AF35" i="14"/>
  <c r="AG35" i="14"/>
  <c r="AH35" i="14"/>
  <c r="AI35" i="14"/>
  <c r="AJ35" i="14"/>
  <c r="AK35" i="14"/>
  <c r="AF36" i="14"/>
  <c r="AG36" i="14"/>
  <c r="AH36" i="14"/>
  <c r="AI36" i="14"/>
  <c r="AJ36" i="14"/>
  <c r="AK36" i="14"/>
  <c r="AF37" i="14"/>
  <c r="AG37" i="14"/>
  <c r="AH37" i="14"/>
  <c r="AI37" i="14"/>
  <c r="AJ37" i="14"/>
  <c r="AK37" i="14"/>
  <c r="AF38" i="14"/>
  <c r="AG38" i="14"/>
  <c r="AH38" i="14"/>
  <c r="AI38" i="14"/>
  <c r="AJ38" i="14"/>
  <c r="AK38" i="14"/>
  <c r="AF39" i="14"/>
  <c r="AG39" i="14"/>
  <c r="AH39" i="14"/>
  <c r="AI39" i="14"/>
  <c r="AJ39" i="14"/>
  <c r="AK39" i="14"/>
  <c r="AF40" i="14"/>
  <c r="AG40" i="14"/>
  <c r="AH40" i="14"/>
  <c r="AI40" i="14"/>
  <c r="AJ40" i="14"/>
  <c r="AK40" i="14"/>
  <c r="AF41" i="14"/>
  <c r="AG41" i="14"/>
  <c r="AH41" i="14"/>
  <c r="AI41" i="14"/>
  <c r="AJ41" i="14"/>
  <c r="AK41" i="14"/>
  <c r="AF42" i="14"/>
  <c r="AG42" i="14"/>
  <c r="AH42" i="14"/>
  <c r="AI42" i="14"/>
  <c r="AJ42" i="14"/>
  <c r="AK42" i="14"/>
  <c r="AF43" i="14"/>
  <c r="AG43" i="14"/>
  <c r="AH43" i="14"/>
  <c r="AI43" i="14"/>
  <c r="AJ43" i="14"/>
  <c r="AK43" i="14"/>
  <c r="AF44" i="14"/>
  <c r="AG44" i="14"/>
  <c r="AH44" i="14"/>
  <c r="AI44" i="14"/>
  <c r="AJ44" i="14"/>
  <c r="AK44" i="14"/>
  <c r="AF45" i="14"/>
  <c r="AG45" i="14"/>
  <c r="AH45" i="14"/>
  <c r="AI45" i="14"/>
  <c r="AJ45" i="14"/>
  <c r="AK45" i="14"/>
  <c r="AF46" i="14"/>
  <c r="AG46" i="14"/>
  <c r="AH46" i="14"/>
  <c r="AI46" i="14"/>
  <c r="AJ46" i="14"/>
  <c r="AK46" i="14"/>
  <c r="AF47" i="14"/>
  <c r="AG47" i="14"/>
  <c r="AH47" i="14"/>
  <c r="AI47" i="14"/>
  <c r="AJ47" i="14"/>
  <c r="AK47" i="14"/>
  <c r="AF48" i="14"/>
  <c r="AG48" i="14"/>
  <c r="AH48" i="14"/>
  <c r="AI48" i="14"/>
  <c r="AJ48" i="14"/>
  <c r="AK48" i="14"/>
  <c r="AF49" i="14"/>
  <c r="AG49" i="14"/>
  <c r="AH49" i="14"/>
  <c r="AI49" i="14"/>
  <c r="AJ49" i="14"/>
  <c r="AK49" i="14"/>
  <c r="D79" i="14"/>
  <c r="D78" i="14" s="1"/>
  <c r="D77" i="14" s="1"/>
  <c r="D76" i="14" s="1"/>
  <c r="D75" i="14" s="1"/>
  <c r="D74" i="14" s="1"/>
  <c r="D73" i="14" s="1"/>
  <c r="D72" i="14" s="1"/>
  <c r="D71" i="14" s="1"/>
  <c r="D70" i="14" s="1"/>
  <c r="D69" i="14" s="1"/>
  <c r="D68" i="14" s="1"/>
  <c r="D67" i="14" s="1"/>
  <c r="D66" i="14" s="1"/>
  <c r="D65" i="14" s="1"/>
  <c r="D64" i="14" s="1"/>
  <c r="D63" i="14" s="1"/>
  <c r="D62" i="14" s="1"/>
  <c r="D61" i="14" s="1"/>
  <c r="D60" i="14" s="1"/>
  <c r="D59" i="14" s="1"/>
  <c r="D58" i="14" s="1"/>
  <c r="D57" i="14" s="1"/>
  <c r="D56" i="14" s="1"/>
  <c r="D55" i="14" s="1"/>
  <c r="D54" i="14" s="1"/>
  <c r="D53" i="14" s="1"/>
  <c r="D52" i="14" s="1"/>
  <c r="D51" i="14" s="1"/>
  <c r="D50" i="14" s="1"/>
  <c r="D49" i="14" s="1"/>
  <c r="D48" i="14" s="1"/>
  <c r="D47" i="14" s="1"/>
  <c r="D46" i="14" s="1"/>
  <c r="D45" i="14" s="1"/>
  <c r="D44" i="14" s="1"/>
  <c r="D43" i="14" s="1"/>
  <c r="D42" i="14" s="1"/>
  <c r="D41" i="14" s="1"/>
  <c r="D40" i="14" s="1"/>
  <c r="D39" i="14" s="1"/>
  <c r="D38" i="14" s="1"/>
  <c r="D37" i="14" s="1"/>
  <c r="D36" i="14" s="1"/>
  <c r="D35" i="14" s="1"/>
  <c r="D34" i="14" s="1"/>
  <c r="D33" i="14" s="1"/>
  <c r="D32" i="14" s="1"/>
  <c r="D31" i="14" s="1"/>
  <c r="D30" i="14" s="1"/>
  <c r="D29" i="14" s="1"/>
  <c r="D28" i="14" s="1"/>
  <c r="D27" i="14" s="1"/>
  <c r="D26" i="14" s="1"/>
  <c r="D25" i="14" s="1"/>
  <c r="D24" i="14" s="1"/>
  <c r="D23" i="14" s="1"/>
  <c r="D22" i="14" s="1"/>
  <c r="D21" i="14" s="1"/>
  <c r="D20" i="14" s="1"/>
  <c r="D19" i="14" s="1"/>
  <c r="D18" i="14" s="1"/>
  <c r="D17" i="14" s="1"/>
  <c r="D16" i="14" s="1"/>
  <c r="D15" i="14" s="1"/>
  <c r="D14" i="14" s="1"/>
  <c r="D13" i="14" s="1"/>
  <c r="D12" i="14" s="1"/>
  <c r="D11" i="14" s="1"/>
  <c r="D10" i="14" s="1"/>
  <c r="D9" i="14" s="1"/>
  <c r="D8" i="14" s="1"/>
  <c r="D7" i="14" s="1"/>
  <c r="D6" i="14" s="1"/>
  <c r="D5" i="14" s="1"/>
  <c r="D4" i="14" s="1"/>
  <c r="D3" i="14" s="1"/>
  <c r="E79" i="14"/>
  <c r="E78" i="14" s="1"/>
  <c r="E77" i="14" s="1"/>
  <c r="E76" i="14" s="1"/>
  <c r="E75" i="14" s="1"/>
  <c r="E74" i="14" s="1"/>
  <c r="E73" i="14" s="1"/>
  <c r="E72" i="14" s="1"/>
  <c r="E71" i="14" s="1"/>
  <c r="E70" i="14" s="1"/>
  <c r="E69" i="14" s="1"/>
  <c r="E68" i="14" s="1"/>
  <c r="E67" i="14" s="1"/>
  <c r="E66" i="14" s="1"/>
  <c r="E65" i="14" s="1"/>
  <c r="E64" i="14" s="1"/>
  <c r="E63" i="14" s="1"/>
  <c r="E62" i="14" s="1"/>
  <c r="E61" i="14" s="1"/>
  <c r="E60" i="14" s="1"/>
  <c r="E59" i="14" s="1"/>
  <c r="E58" i="14" s="1"/>
  <c r="E57" i="14" s="1"/>
  <c r="E56" i="14" s="1"/>
  <c r="E55" i="14" s="1"/>
  <c r="E54" i="14" s="1"/>
  <c r="E53" i="14" s="1"/>
  <c r="E52" i="14" s="1"/>
  <c r="E51" i="14" s="1"/>
  <c r="E50" i="14" s="1"/>
  <c r="E49" i="14" s="1"/>
  <c r="E48" i="14" s="1"/>
  <c r="E47" i="14" s="1"/>
  <c r="E46" i="14" s="1"/>
  <c r="E45" i="14" s="1"/>
  <c r="E44" i="14" s="1"/>
  <c r="E43" i="14" s="1"/>
  <c r="E42" i="14" s="1"/>
  <c r="E41" i="14" s="1"/>
  <c r="E40" i="14" s="1"/>
  <c r="E39" i="14" s="1"/>
  <c r="E38" i="14" s="1"/>
  <c r="E37" i="14" s="1"/>
  <c r="E36" i="14" s="1"/>
  <c r="E35" i="14" s="1"/>
  <c r="E34" i="14" s="1"/>
  <c r="E33" i="14" s="1"/>
  <c r="E32" i="14" s="1"/>
  <c r="E31" i="14" s="1"/>
  <c r="E30" i="14" s="1"/>
  <c r="E29" i="14" s="1"/>
  <c r="E28" i="14" s="1"/>
  <c r="E27" i="14" s="1"/>
  <c r="E26" i="14" s="1"/>
  <c r="E25" i="14" s="1"/>
  <c r="E24" i="14" s="1"/>
  <c r="E23" i="14" s="1"/>
  <c r="E22" i="14" s="1"/>
  <c r="E21" i="14" s="1"/>
  <c r="E20" i="14" s="1"/>
  <c r="E19" i="14" s="1"/>
  <c r="E18" i="14" s="1"/>
  <c r="E17" i="14" s="1"/>
  <c r="E16" i="14" s="1"/>
  <c r="E15" i="14" s="1"/>
  <c r="E14" i="14" s="1"/>
  <c r="E13" i="14" s="1"/>
  <c r="E12" i="14" s="1"/>
  <c r="E11" i="14" s="1"/>
  <c r="E10" i="14" s="1"/>
  <c r="E9" i="14" s="1"/>
  <c r="E8" i="14" s="1"/>
  <c r="E7" i="14" s="1"/>
  <c r="E6" i="14" s="1"/>
  <c r="E5" i="14" s="1"/>
  <c r="E4" i="14" s="1"/>
  <c r="E3" i="14" s="1"/>
  <c r="F79" i="14"/>
  <c r="F78" i="14" s="1"/>
  <c r="F77" i="14" s="1"/>
  <c r="F76" i="14" s="1"/>
  <c r="F75" i="14" s="1"/>
  <c r="F74" i="14" s="1"/>
  <c r="F73" i="14" s="1"/>
  <c r="F72" i="14" s="1"/>
  <c r="F71" i="14" s="1"/>
  <c r="F70" i="14" s="1"/>
  <c r="F69" i="14" s="1"/>
  <c r="F68" i="14" s="1"/>
  <c r="F67" i="14" s="1"/>
  <c r="F66" i="14" s="1"/>
  <c r="F65" i="14" s="1"/>
  <c r="F64" i="14" s="1"/>
  <c r="F63" i="14" s="1"/>
  <c r="F62" i="14" s="1"/>
  <c r="F61" i="14" s="1"/>
  <c r="F60" i="14" s="1"/>
  <c r="F59" i="14" s="1"/>
  <c r="F58" i="14" s="1"/>
  <c r="F57" i="14" s="1"/>
  <c r="F56" i="14" s="1"/>
  <c r="F55" i="14" s="1"/>
  <c r="F54" i="14" s="1"/>
  <c r="F53" i="14" s="1"/>
  <c r="F52" i="14" s="1"/>
  <c r="F51" i="14" s="1"/>
  <c r="F50" i="14" s="1"/>
  <c r="F49" i="14" s="1"/>
  <c r="F48" i="14" s="1"/>
  <c r="F47" i="14" s="1"/>
  <c r="F46" i="14" s="1"/>
  <c r="F45" i="14" s="1"/>
  <c r="F44" i="14" s="1"/>
  <c r="F43" i="14" s="1"/>
  <c r="F42" i="14" s="1"/>
  <c r="F41" i="14" s="1"/>
  <c r="F40" i="14" s="1"/>
  <c r="F39" i="14" s="1"/>
  <c r="F38" i="14" s="1"/>
  <c r="F37" i="14" s="1"/>
  <c r="F36" i="14" s="1"/>
  <c r="F35" i="14" s="1"/>
  <c r="F34" i="14" s="1"/>
  <c r="F33" i="14" s="1"/>
  <c r="F32" i="14" s="1"/>
  <c r="F31" i="14" s="1"/>
  <c r="F30" i="14" s="1"/>
  <c r="F29" i="14" s="1"/>
  <c r="F28" i="14" s="1"/>
  <c r="F27" i="14" s="1"/>
  <c r="F26" i="14" s="1"/>
  <c r="F25" i="14" s="1"/>
  <c r="F24" i="14" s="1"/>
  <c r="F23" i="14" s="1"/>
  <c r="F22" i="14" s="1"/>
  <c r="F21" i="14" s="1"/>
  <c r="F20" i="14" s="1"/>
  <c r="F19" i="14" s="1"/>
  <c r="F18" i="14" s="1"/>
  <c r="F17" i="14" s="1"/>
  <c r="F16" i="14" s="1"/>
  <c r="F15" i="14" s="1"/>
  <c r="F14" i="14" s="1"/>
  <c r="F13" i="14" s="1"/>
  <c r="F12" i="14" s="1"/>
  <c r="F11" i="14" s="1"/>
  <c r="F10" i="14" s="1"/>
  <c r="F9" i="14" s="1"/>
  <c r="F8" i="14" s="1"/>
  <c r="F7" i="14" s="1"/>
  <c r="F6" i="14" s="1"/>
  <c r="F5" i="14" s="1"/>
  <c r="F4" i="14" s="1"/>
  <c r="F3" i="14" s="1"/>
  <c r="G79" i="14"/>
  <c r="G78" i="14" s="1"/>
  <c r="G77" i="14" s="1"/>
  <c r="G76" i="14" s="1"/>
  <c r="G75" i="14" s="1"/>
  <c r="G74" i="14" s="1"/>
  <c r="G73" i="14" s="1"/>
  <c r="G72" i="14" s="1"/>
  <c r="G71" i="14" s="1"/>
  <c r="G70" i="14" s="1"/>
  <c r="G69" i="14" s="1"/>
  <c r="G68" i="14" s="1"/>
  <c r="G67" i="14" s="1"/>
  <c r="G66" i="14" s="1"/>
  <c r="G65" i="14" s="1"/>
  <c r="G64" i="14" s="1"/>
  <c r="G63" i="14" s="1"/>
  <c r="G62" i="14" s="1"/>
  <c r="G61" i="14" s="1"/>
  <c r="G60" i="14" s="1"/>
  <c r="G59" i="14" s="1"/>
  <c r="G58" i="14" s="1"/>
  <c r="G57" i="14" s="1"/>
  <c r="G56" i="14" s="1"/>
  <c r="G55" i="14" s="1"/>
  <c r="G54" i="14" s="1"/>
  <c r="G53" i="14" s="1"/>
  <c r="G52" i="14" s="1"/>
  <c r="G51" i="14" s="1"/>
  <c r="G50" i="14" s="1"/>
  <c r="G49" i="14" s="1"/>
  <c r="G48" i="14" s="1"/>
  <c r="G47" i="14" s="1"/>
  <c r="G46" i="14" s="1"/>
  <c r="G45" i="14" s="1"/>
  <c r="G44" i="14" s="1"/>
  <c r="G43" i="14" s="1"/>
  <c r="G42" i="14" s="1"/>
  <c r="G41" i="14" s="1"/>
  <c r="G40" i="14" s="1"/>
  <c r="G39" i="14" s="1"/>
  <c r="G38" i="14" s="1"/>
  <c r="G37" i="14" s="1"/>
  <c r="G36" i="14" s="1"/>
  <c r="G35" i="14" s="1"/>
  <c r="G34" i="14" s="1"/>
  <c r="G33" i="14" s="1"/>
  <c r="G32" i="14" s="1"/>
  <c r="G31" i="14" s="1"/>
  <c r="G30" i="14" s="1"/>
  <c r="G29" i="14" s="1"/>
  <c r="G28" i="14" s="1"/>
  <c r="G27" i="14" s="1"/>
  <c r="G26" i="14" s="1"/>
  <c r="G25" i="14" s="1"/>
  <c r="G24" i="14" s="1"/>
  <c r="G23" i="14" s="1"/>
  <c r="G22" i="14" s="1"/>
  <c r="G21" i="14" s="1"/>
  <c r="G20" i="14" s="1"/>
  <c r="G19" i="14" s="1"/>
  <c r="G18" i="14" s="1"/>
  <c r="G17" i="14" s="1"/>
  <c r="G16" i="14" s="1"/>
  <c r="G15" i="14" s="1"/>
  <c r="G14" i="14" s="1"/>
  <c r="G13" i="14" s="1"/>
  <c r="G12" i="14" s="1"/>
  <c r="G11" i="14" s="1"/>
  <c r="G10" i="14" s="1"/>
  <c r="G9" i="14" s="1"/>
  <c r="G8" i="14" s="1"/>
  <c r="G7" i="14" s="1"/>
  <c r="G6" i="14" s="1"/>
  <c r="G5" i="14" s="1"/>
  <c r="G4" i="14" s="1"/>
  <c r="G3" i="14" s="1"/>
  <c r="H79" i="14"/>
  <c r="H78" i="14" s="1"/>
  <c r="H77" i="14" s="1"/>
  <c r="H76" i="14" s="1"/>
  <c r="H75" i="14" s="1"/>
  <c r="H74" i="14" s="1"/>
  <c r="H73" i="14" s="1"/>
  <c r="H72" i="14" s="1"/>
  <c r="H71" i="14" s="1"/>
  <c r="H70" i="14" s="1"/>
  <c r="H69" i="14" s="1"/>
  <c r="H68" i="14" s="1"/>
  <c r="H67" i="14" s="1"/>
  <c r="H66" i="14" s="1"/>
  <c r="H65" i="14" s="1"/>
  <c r="H64" i="14" s="1"/>
  <c r="H63" i="14" s="1"/>
  <c r="H62" i="14" s="1"/>
  <c r="H61" i="14" s="1"/>
  <c r="H60" i="14" s="1"/>
  <c r="H59" i="14" s="1"/>
  <c r="H58" i="14" s="1"/>
  <c r="H57" i="14" s="1"/>
  <c r="H56" i="14" s="1"/>
  <c r="H55" i="14" s="1"/>
  <c r="H54" i="14" s="1"/>
  <c r="H53" i="14" s="1"/>
  <c r="H52" i="14" s="1"/>
  <c r="H51" i="14" s="1"/>
  <c r="H50" i="14" s="1"/>
  <c r="H49" i="14" s="1"/>
  <c r="H48" i="14" s="1"/>
  <c r="H47" i="14" s="1"/>
  <c r="H46" i="14" s="1"/>
  <c r="H45" i="14" s="1"/>
  <c r="H44" i="14" s="1"/>
  <c r="H43" i="14" s="1"/>
  <c r="H42" i="14" s="1"/>
  <c r="H41" i="14" s="1"/>
  <c r="H40" i="14" s="1"/>
  <c r="H39" i="14" s="1"/>
  <c r="H38" i="14" s="1"/>
  <c r="H37" i="14" s="1"/>
  <c r="H36" i="14" s="1"/>
  <c r="H35" i="14" s="1"/>
  <c r="H34" i="14" s="1"/>
  <c r="H33" i="14" s="1"/>
  <c r="H32" i="14" s="1"/>
  <c r="H31" i="14" s="1"/>
  <c r="H30" i="14" s="1"/>
  <c r="H29" i="14" s="1"/>
  <c r="H28" i="14" s="1"/>
  <c r="H27" i="14" s="1"/>
  <c r="H26" i="14" s="1"/>
  <c r="H25" i="14" s="1"/>
  <c r="H24" i="14" s="1"/>
  <c r="H23" i="14" s="1"/>
  <c r="H22" i="14" s="1"/>
  <c r="H21" i="14" s="1"/>
  <c r="H20" i="14" s="1"/>
  <c r="H19" i="14" s="1"/>
  <c r="H18" i="14" s="1"/>
  <c r="H17" i="14" s="1"/>
  <c r="H16" i="14" s="1"/>
  <c r="H15" i="14" s="1"/>
  <c r="H14" i="14" s="1"/>
  <c r="H13" i="14" s="1"/>
  <c r="H12" i="14" s="1"/>
  <c r="H11" i="14" s="1"/>
  <c r="H10" i="14" s="1"/>
  <c r="H9" i="14" s="1"/>
  <c r="H8" i="14" s="1"/>
  <c r="H7" i="14" s="1"/>
  <c r="H6" i="14" s="1"/>
  <c r="H5" i="14" s="1"/>
  <c r="H4" i="14" s="1"/>
  <c r="H3" i="14" s="1"/>
  <c r="I79" i="14"/>
  <c r="I78" i="14" s="1"/>
  <c r="I77" i="14" s="1"/>
  <c r="I76" i="14" s="1"/>
  <c r="I75" i="14" s="1"/>
  <c r="I74" i="14" s="1"/>
  <c r="I73" i="14" s="1"/>
  <c r="I72" i="14" s="1"/>
  <c r="I71" i="14" s="1"/>
  <c r="I70" i="14" s="1"/>
  <c r="I69" i="14" s="1"/>
  <c r="I68" i="14" s="1"/>
  <c r="I67" i="14" s="1"/>
  <c r="I66" i="14" s="1"/>
  <c r="I65" i="14" s="1"/>
  <c r="I64" i="14" s="1"/>
  <c r="I63" i="14" s="1"/>
  <c r="I62" i="14" s="1"/>
  <c r="I61" i="14" s="1"/>
  <c r="I60" i="14" s="1"/>
  <c r="I59" i="14" s="1"/>
  <c r="I58" i="14" s="1"/>
  <c r="I57" i="14" s="1"/>
  <c r="I56" i="14" s="1"/>
  <c r="I55" i="14" s="1"/>
  <c r="I54" i="14" s="1"/>
  <c r="I53" i="14" s="1"/>
  <c r="I52" i="14" s="1"/>
  <c r="I51" i="14" s="1"/>
  <c r="I50" i="14" s="1"/>
  <c r="I49" i="14" s="1"/>
  <c r="I48" i="14" s="1"/>
  <c r="I47" i="14" s="1"/>
  <c r="I46" i="14" s="1"/>
  <c r="I45" i="14" s="1"/>
  <c r="I44" i="14" s="1"/>
  <c r="I43" i="14" s="1"/>
  <c r="I42" i="14" s="1"/>
  <c r="I41" i="14" s="1"/>
  <c r="I40" i="14" s="1"/>
  <c r="I39" i="14" s="1"/>
  <c r="I38" i="14" s="1"/>
  <c r="I37" i="14" s="1"/>
  <c r="I36" i="14" s="1"/>
  <c r="I35" i="14" s="1"/>
  <c r="I34" i="14" s="1"/>
  <c r="I33" i="14" s="1"/>
  <c r="I32" i="14" s="1"/>
  <c r="I31" i="14" s="1"/>
  <c r="I30" i="14" s="1"/>
  <c r="I29" i="14" s="1"/>
  <c r="I28" i="14" s="1"/>
  <c r="I27" i="14" s="1"/>
  <c r="I26" i="14" s="1"/>
  <c r="I25" i="14" s="1"/>
  <c r="I24" i="14" s="1"/>
  <c r="I23" i="14" s="1"/>
  <c r="I22" i="14" s="1"/>
  <c r="I21" i="14" s="1"/>
  <c r="I20" i="14" s="1"/>
  <c r="I19" i="14" s="1"/>
  <c r="I18" i="14" s="1"/>
  <c r="I17" i="14" s="1"/>
  <c r="I16" i="14" s="1"/>
  <c r="I15" i="14" s="1"/>
  <c r="I14" i="14" s="1"/>
  <c r="I13" i="14" s="1"/>
  <c r="I12" i="14" s="1"/>
  <c r="I11" i="14" s="1"/>
  <c r="I10" i="14" s="1"/>
  <c r="I9" i="14" s="1"/>
  <c r="I8" i="14" s="1"/>
  <c r="I7" i="14" s="1"/>
  <c r="I6" i="14" s="1"/>
  <c r="I5" i="14" s="1"/>
  <c r="I4" i="14" s="1"/>
  <c r="I3" i="14" s="1"/>
  <c r="J79" i="14"/>
  <c r="J78" i="14" s="1"/>
  <c r="J77" i="14" s="1"/>
  <c r="J76" i="14" s="1"/>
  <c r="J75" i="14" s="1"/>
  <c r="J74" i="14" s="1"/>
  <c r="J73" i="14" s="1"/>
  <c r="J72" i="14" s="1"/>
  <c r="J71" i="14" s="1"/>
  <c r="J70" i="14" s="1"/>
  <c r="J69" i="14" s="1"/>
  <c r="J68" i="14" s="1"/>
  <c r="J67" i="14" s="1"/>
  <c r="J66" i="14" s="1"/>
  <c r="J65" i="14" s="1"/>
  <c r="J64" i="14" s="1"/>
  <c r="J63" i="14" s="1"/>
  <c r="J62" i="14" s="1"/>
  <c r="J61" i="14" s="1"/>
  <c r="J60" i="14" s="1"/>
  <c r="J59" i="14" s="1"/>
  <c r="J58" i="14" s="1"/>
  <c r="J57" i="14" s="1"/>
  <c r="J56" i="14" s="1"/>
  <c r="J55" i="14" s="1"/>
  <c r="J54" i="14" s="1"/>
  <c r="J53" i="14" s="1"/>
  <c r="J52" i="14" s="1"/>
  <c r="J51" i="14" s="1"/>
  <c r="J50" i="14" s="1"/>
  <c r="J49" i="14" s="1"/>
  <c r="J48" i="14" s="1"/>
  <c r="J47" i="14" s="1"/>
  <c r="J46" i="14" s="1"/>
  <c r="J45" i="14" s="1"/>
  <c r="J44" i="14" s="1"/>
  <c r="J43" i="14" s="1"/>
  <c r="J42" i="14" s="1"/>
  <c r="J41" i="14" s="1"/>
  <c r="J40" i="14" s="1"/>
  <c r="J39" i="14" s="1"/>
  <c r="J38" i="14" s="1"/>
  <c r="J37" i="14" s="1"/>
  <c r="J36" i="14" s="1"/>
  <c r="J35" i="14" s="1"/>
  <c r="J34" i="14" s="1"/>
  <c r="J33" i="14" s="1"/>
  <c r="J32" i="14" s="1"/>
  <c r="J31" i="14" s="1"/>
  <c r="J30" i="14" s="1"/>
  <c r="J29" i="14" s="1"/>
  <c r="J28" i="14" s="1"/>
  <c r="J27" i="14" s="1"/>
  <c r="J26" i="14" s="1"/>
  <c r="J25" i="14" s="1"/>
  <c r="J24" i="14" s="1"/>
  <c r="J23" i="14" s="1"/>
  <c r="J22" i="14" s="1"/>
  <c r="J21" i="14" s="1"/>
  <c r="J20" i="14" s="1"/>
  <c r="J19" i="14" s="1"/>
  <c r="J18" i="14" s="1"/>
  <c r="J17" i="14" s="1"/>
  <c r="J16" i="14" s="1"/>
  <c r="J15" i="14" s="1"/>
  <c r="J14" i="14" s="1"/>
  <c r="J13" i="14" s="1"/>
  <c r="J12" i="14" s="1"/>
  <c r="J11" i="14" s="1"/>
  <c r="J10" i="14" s="1"/>
  <c r="J9" i="14" s="1"/>
  <c r="J8" i="14" s="1"/>
  <c r="J7" i="14" s="1"/>
  <c r="J6" i="14" s="1"/>
  <c r="J5" i="14" s="1"/>
  <c r="J4" i="14" s="1"/>
  <c r="J3" i="14" s="1"/>
  <c r="K79" i="14"/>
  <c r="K78" i="14" s="1"/>
  <c r="K77" i="14" s="1"/>
  <c r="K76" i="14" s="1"/>
  <c r="K75" i="14" s="1"/>
  <c r="K74" i="14" s="1"/>
  <c r="K73" i="14" s="1"/>
  <c r="K72" i="14" s="1"/>
  <c r="K71" i="14" s="1"/>
  <c r="K70" i="14" s="1"/>
  <c r="K69" i="14" s="1"/>
  <c r="K68" i="14" s="1"/>
  <c r="K67" i="14" s="1"/>
  <c r="K66" i="14" s="1"/>
  <c r="K65" i="14" s="1"/>
  <c r="K64" i="14" s="1"/>
  <c r="K63" i="14" s="1"/>
  <c r="K62" i="14" s="1"/>
  <c r="K61" i="14" s="1"/>
  <c r="K60" i="14" s="1"/>
  <c r="K59" i="14" s="1"/>
  <c r="K58" i="14" s="1"/>
  <c r="K57" i="14" s="1"/>
  <c r="K56" i="14" s="1"/>
  <c r="K55" i="14" s="1"/>
  <c r="K54" i="14" s="1"/>
  <c r="K53" i="14" s="1"/>
  <c r="K52" i="14" s="1"/>
  <c r="K51" i="14" s="1"/>
  <c r="K50" i="14" s="1"/>
  <c r="K49" i="14" s="1"/>
  <c r="K48" i="14" s="1"/>
  <c r="K47" i="14" s="1"/>
  <c r="K46" i="14" s="1"/>
  <c r="K45" i="14" s="1"/>
  <c r="K44" i="14" s="1"/>
  <c r="K43" i="14" s="1"/>
  <c r="K42" i="14" s="1"/>
  <c r="K41" i="14" s="1"/>
  <c r="K40" i="14" s="1"/>
  <c r="K39" i="14" s="1"/>
  <c r="K38" i="14" s="1"/>
  <c r="K37" i="14" s="1"/>
  <c r="K36" i="14" s="1"/>
  <c r="K35" i="14" s="1"/>
  <c r="K34" i="14" s="1"/>
  <c r="K33" i="14" s="1"/>
  <c r="K32" i="14" s="1"/>
  <c r="K31" i="14" s="1"/>
  <c r="K30" i="14" s="1"/>
  <c r="K29" i="14" s="1"/>
  <c r="K28" i="14" s="1"/>
  <c r="K27" i="14" s="1"/>
  <c r="K26" i="14" s="1"/>
  <c r="K25" i="14" s="1"/>
  <c r="K24" i="14" s="1"/>
  <c r="K23" i="14" s="1"/>
  <c r="K22" i="14" s="1"/>
  <c r="K21" i="14" s="1"/>
  <c r="K20" i="14" s="1"/>
  <c r="K19" i="14" s="1"/>
  <c r="K18" i="14" s="1"/>
  <c r="K17" i="14" s="1"/>
  <c r="K16" i="14" s="1"/>
  <c r="K15" i="14" s="1"/>
  <c r="K14" i="14" s="1"/>
  <c r="K13" i="14" s="1"/>
  <c r="K12" i="14" s="1"/>
  <c r="K11" i="14" s="1"/>
  <c r="K10" i="14" s="1"/>
  <c r="K9" i="14" s="1"/>
  <c r="K8" i="14" s="1"/>
  <c r="K7" i="14" s="1"/>
  <c r="K6" i="14" s="1"/>
  <c r="K5" i="14" s="1"/>
  <c r="K4" i="14" s="1"/>
  <c r="K3" i="14" s="1"/>
  <c r="L79" i="14"/>
  <c r="L78" i="14" s="1"/>
  <c r="L77" i="14" s="1"/>
  <c r="L76" i="14" s="1"/>
  <c r="L75" i="14" s="1"/>
  <c r="L74" i="14" s="1"/>
  <c r="L73" i="14" s="1"/>
  <c r="L72" i="14" s="1"/>
  <c r="L71" i="14" s="1"/>
  <c r="L70" i="14" s="1"/>
  <c r="L69" i="14" s="1"/>
  <c r="L68" i="14" s="1"/>
  <c r="L67" i="14" s="1"/>
  <c r="L66" i="14" s="1"/>
  <c r="L65" i="14" s="1"/>
  <c r="L64" i="14" s="1"/>
  <c r="L63" i="14" s="1"/>
  <c r="L62" i="14" s="1"/>
  <c r="L61" i="14" s="1"/>
  <c r="L60" i="14" s="1"/>
  <c r="L59" i="14" s="1"/>
  <c r="L58" i="14" s="1"/>
  <c r="L57" i="14" s="1"/>
  <c r="L56" i="14" s="1"/>
  <c r="L55" i="14" s="1"/>
  <c r="L54" i="14" s="1"/>
  <c r="L53" i="14" s="1"/>
  <c r="L52" i="14" s="1"/>
  <c r="L51" i="14" s="1"/>
  <c r="L50" i="14" s="1"/>
  <c r="L49" i="14" s="1"/>
  <c r="L48" i="14" s="1"/>
  <c r="L47" i="14" s="1"/>
  <c r="L46" i="14" s="1"/>
  <c r="L45" i="14" s="1"/>
  <c r="L44" i="14" s="1"/>
  <c r="L43" i="14" s="1"/>
  <c r="L42" i="14" s="1"/>
  <c r="L41" i="14" s="1"/>
  <c r="L40" i="14" s="1"/>
  <c r="L39" i="14" s="1"/>
  <c r="L38" i="14" s="1"/>
  <c r="L37" i="14" s="1"/>
  <c r="L36" i="14" s="1"/>
  <c r="L35" i="14" s="1"/>
  <c r="L34" i="14" s="1"/>
  <c r="L33" i="14" s="1"/>
  <c r="L32" i="14" s="1"/>
  <c r="L31" i="14" s="1"/>
  <c r="L30" i="14" s="1"/>
  <c r="L29" i="14" s="1"/>
  <c r="L28" i="14" s="1"/>
  <c r="L27" i="14" s="1"/>
  <c r="L26" i="14" s="1"/>
  <c r="L25" i="14" s="1"/>
  <c r="L24" i="14" s="1"/>
  <c r="L23" i="14" s="1"/>
  <c r="L22" i="14" s="1"/>
  <c r="L21" i="14" s="1"/>
  <c r="L20" i="14" s="1"/>
  <c r="L19" i="14" s="1"/>
  <c r="L18" i="14" s="1"/>
  <c r="L17" i="14" s="1"/>
  <c r="L16" i="14" s="1"/>
  <c r="L15" i="14" s="1"/>
  <c r="L14" i="14" s="1"/>
  <c r="L13" i="14" s="1"/>
  <c r="L12" i="14" s="1"/>
  <c r="L11" i="14" s="1"/>
  <c r="L10" i="14" s="1"/>
  <c r="L9" i="14" s="1"/>
  <c r="L8" i="14" s="1"/>
  <c r="L7" i="14" s="1"/>
  <c r="L6" i="14" s="1"/>
  <c r="L5" i="14" s="1"/>
  <c r="L4" i="14" s="1"/>
  <c r="L3" i="14" s="1"/>
  <c r="M79" i="14"/>
  <c r="M78" i="14" s="1"/>
  <c r="M77" i="14" s="1"/>
  <c r="M76" i="14" s="1"/>
  <c r="M75" i="14" s="1"/>
  <c r="M74" i="14" s="1"/>
  <c r="M73" i="14" s="1"/>
  <c r="M72" i="14" s="1"/>
  <c r="M71" i="14" s="1"/>
  <c r="M70" i="14" s="1"/>
  <c r="M69" i="14" s="1"/>
  <c r="M68" i="14" s="1"/>
  <c r="M67" i="14" s="1"/>
  <c r="M66" i="14" s="1"/>
  <c r="M65" i="14" s="1"/>
  <c r="M64" i="14" s="1"/>
  <c r="M63" i="14" s="1"/>
  <c r="M62" i="14" s="1"/>
  <c r="M61" i="14" s="1"/>
  <c r="M60" i="14" s="1"/>
  <c r="M59" i="14" s="1"/>
  <c r="M58" i="14" s="1"/>
  <c r="M57" i="14" s="1"/>
  <c r="M56" i="14" s="1"/>
  <c r="M55" i="14" s="1"/>
  <c r="M54" i="14" s="1"/>
  <c r="M53" i="14" s="1"/>
  <c r="M52" i="14" s="1"/>
  <c r="M51" i="14" s="1"/>
  <c r="M50" i="14" s="1"/>
  <c r="M49" i="14" s="1"/>
  <c r="M48" i="14" s="1"/>
  <c r="M47" i="14" s="1"/>
  <c r="M46" i="14" s="1"/>
  <c r="M45" i="14" s="1"/>
  <c r="M44" i="14" s="1"/>
  <c r="M43" i="14" s="1"/>
  <c r="M42" i="14" s="1"/>
  <c r="M41" i="14" s="1"/>
  <c r="M40" i="14" s="1"/>
  <c r="M39" i="14" s="1"/>
  <c r="M38" i="14" s="1"/>
  <c r="M37" i="14" s="1"/>
  <c r="M36" i="14" s="1"/>
  <c r="M35" i="14" s="1"/>
  <c r="M34" i="14" s="1"/>
  <c r="M33" i="14" s="1"/>
  <c r="M32" i="14" s="1"/>
  <c r="M31" i="14" s="1"/>
  <c r="M30" i="14" s="1"/>
  <c r="M29" i="14" s="1"/>
  <c r="M28" i="14" s="1"/>
  <c r="M27" i="14" s="1"/>
  <c r="M26" i="14" s="1"/>
  <c r="M25" i="14" s="1"/>
  <c r="M24" i="14" s="1"/>
  <c r="M23" i="14" s="1"/>
  <c r="M22" i="14" s="1"/>
  <c r="M21" i="14" s="1"/>
  <c r="M20" i="14" s="1"/>
  <c r="M19" i="14" s="1"/>
  <c r="M18" i="14" s="1"/>
  <c r="M17" i="14" s="1"/>
  <c r="M16" i="14" s="1"/>
  <c r="M15" i="14" s="1"/>
  <c r="M14" i="14" s="1"/>
  <c r="M13" i="14" s="1"/>
  <c r="M12" i="14" s="1"/>
  <c r="M11" i="14" s="1"/>
  <c r="M10" i="14" s="1"/>
  <c r="M9" i="14" s="1"/>
  <c r="M8" i="14" s="1"/>
  <c r="M7" i="14" s="1"/>
  <c r="M6" i="14" s="1"/>
  <c r="M5" i="14" s="1"/>
  <c r="M4" i="14" s="1"/>
  <c r="M3" i="14" s="1"/>
  <c r="J7" i="13"/>
  <c r="J8" i="13"/>
  <c r="J9" i="13"/>
  <c r="D10" i="13"/>
  <c r="E10" i="13"/>
  <c r="F10" i="13"/>
  <c r="G10" i="13"/>
  <c r="H10" i="13"/>
  <c r="D26" i="13"/>
  <c r="E26" i="13"/>
  <c r="J39" i="13"/>
  <c r="J40" i="13"/>
  <c r="D41" i="13"/>
  <c r="E41" i="13"/>
  <c r="F41" i="13"/>
  <c r="G41" i="13"/>
  <c r="H41" i="13"/>
  <c r="I41" i="13"/>
  <c r="J42" i="13"/>
  <c r="J43" i="13"/>
  <c r="J46" i="13"/>
  <c r="J47" i="13"/>
  <c r="J48" i="13"/>
  <c r="J51" i="13"/>
  <c r="J52" i="13"/>
  <c r="J53" i="13"/>
  <c r="D56" i="13"/>
  <c r="D57" i="13"/>
  <c r="E57" i="13" s="1"/>
  <c r="F57" i="13" s="1"/>
  <c r="G57" i="13" s="1"/>
  <c r="D63" i="13"/>
  <c r="F63" i="13"/>
  <c r="G63" i="13"/>
  <c r="H63" i="13"/>
  <c r="I63" i="13"/>
  <c r="J68" i="13"/>
  <c r="D69" i="13"/>
  <c r="E69" i="13" s="1"/>
  <c r="J74" i="13"/>
  <c r="J75" i="13"/>
  <c r="J76" i="13"/>
  <c r="J77" i="13"/>
  <c r="J78" i="13"/>
  <c r="J79" i="13"/>
  <c r="J80" i="13"/>
  <c r="J81" i="13"/>
  <c r="L81" i="13" s="1"/>
  <c r="J82" i="13"/>
  <c r="J83" i="13"/>
  <c r="J84" i="13"/>
  <c r="D85" i="13"/>
  <c r="E85" i="13"/>
  <c r="F85" i="13"/>
  <c r="G85" i="13"/>
  <c r="H85" i="13"/>
  <c r="I85" i="13"/>
  <c r="D88" i="13"/>
  <c r="F88" i="13"/>
  <c r="G88" i="13"/>
  <c r="H88" i="13"/>
  <c r="I88" i="13"/>
  <c r="F102" i="13"/>
  <c r="F106" i="13"/>
  <c r="G82" i="2"/>
  <c r="G81" i="2" s="1"/>
  <c r="G80" i="2" s="1"/>
  <c r="G79" i="2" s="1"/>
  <c r="G78" i="2" s="1"/>
  <c r="G77" i="2" s="1"/>
  <c r="G76" i="2" s="1"/>
  <c r="G75" i="2" s="1"/>
  <c r="G74" i="2" s="1"/>
  <c r="G73" i="2" s="1"/>
  <c r="G72" i="2" s="1"/>
  <c r="G71" i="2" s="1"/>
  <c r="G70" i="2" s="1"/>
  <c r="G69" i="2" s="1"/>
  <c r="G68" i="2" s="1"/>
  <c r="G67" i="2" s="1"/>
  <c r="G66" i="2" s="1"/>
  <c r="G65" i="2" s="1"/>
  <c r="G64" i="2" s="1"/>
  <c r="G63" i="2" s="1"/>
  <c r="G62" i="2" s="1"/>
  <c r="G61" i="2" s="1"/>
  <c r="G60" i="2" s="1"/>
  <c r="G59" i="2" s="1"/>
  <c r="G58" i="2" s="1"/>
  <c r="G57" i="2" s="1"/>
  <c r="G56" i="2" s="1"/>
  <c r="G55" i="2" s="1"/>
  <c r="G54" i="2" s="1"/>
  <c r="G53" i="2" s="1"/>
  <c r="G52" i="2" s="1"/>
  <c r="G51" i="2" s="1"/>
  <c r="G50" i="2" s="1"/>
  <c r="G49" i="2" s="1"/>
  <c r="G48" i="2" s="1"/>
  <c r="G47" i="2" s="1"/>
  <c r="G46" i="2" s="1"/>
  <c r="G45" i="2" s="1"/>
  <c r="G44" i="2" s="1"/>
  <c r="G43" i="2" s="1"/>
  <c r="G42" i="2" s="1"/>
  <c r="G41" i="2" s="1"/>
  <c r="G40" i="2" s="1"/>
  <c r="G39" i="2" s="1"/>
  <c r="G38" i="2" s="1"/>
  <c r="G37" i="2" s="1"/>
  <c r="G36" i="2" s="1"/>
  <c r="G35" i="2" s="1"/>
  <c r="G34" i="2" s="1"/>
  <c r="G33" i="2" s="1"/>
  <c r="G32" i="2" s="1"/>
  <c r="G31" i="2" s="1"/>
  <c r="G30" i="2" s="1"/>
  <c r="G29" i="2" s="1"/>
  <c r="G28" i="2" s="1"/>
  <c r="G27" i="2" s="1"/>
  <c r="G26" i="2" s="1"/>
  <c r="G25" i="2" s="1"/>
  <c r="G24" i="2" s="1"/>
  <c r="G23" i="2" s="1"/>
  <c r="G22" i="2" s="1"/>
  <c r="G21" i="2" s="1"/>
  <c r="G20" i="2" s="1"/>
  <c r="G19" i="2" s="1"/>
  <c r="G18" i="2" s="1"/>
  <c r="G17" i="2" s="1"/>
  <c r="G16" i="2" s="1"/>
  <c r="G15" i="2" s="1"/>
  <c r="G14" i="2" s="1"/>
  <c r="G13" i="2" s="1"/>
  <c r="G12" i="2" s="1"/>
  <c r="G11" i="2" s="1"/>
  <c r="G10" i="2" s="1"/>
  <c r="G9" i="2" s="1"/>
  <c r="G8" i="2" s="1"/>
  <c r="G7" i="2" s="1"/>
  <c r="G6" i="2" s="1"/>
  <c r="G5" i="2" s="1"/>
  <c r="G4" i="2" s="1"/>
  <c r="G3" i="2" s="1"/>
  <c r="G35" i="8"/>
  <c r="K82" i="2"/>
  <c r="J82" i="2"/>
  <c r="J81" i="2" s="1"/>
  <c r="J80" i="2" s="1"/>
  <c r="J79" i="2" s="1"/>
  <c r="J78" i="2" s="1"/>
  <c r="J77" i="2" s="1"/>
  <c r="J76" i="2" s="1"/>
  <c r="J75" i="2" s="1"/>
  <c r="J74" i="2" s="1"/>
  <c r="J73" i="2" s="1"/>
  <c r="J72" i="2" s="1"/>
  <c r="J71" i="2" s="1"/>
  <c r="J70" i="2" s="1"/>
  <c r="J69" i="2" s="1"/>
  <c r="J68" i="2" s="1"/>
  <c r="J67" i="2" s="1"/>
  <c r="J66" i="2" s="1"/>
  <c r="J65" i="2" s="1"/>
  <c r="J64" i="2" s="1"/>
  <c r="J63" i="2" s="1"/>
  <c r="J62" i="2" s="1"/>
  <c r="J61" i="2" s="1"/>
  <c r="J60" i="2" s="1"/>
  <c r="J59" i="2" s="1"/>
  <c r="J58" i="2" s="1"/>
  <c r="J57" i="2" s="1"/>
  <c r="J56" i="2" s="1"/>
  <c r="J55" i="2" s="1"/>
  <c r="J54" i="2" s="1"/>
  <c r="J53" i="2" s="1"/>
  <c r="J52" i="2" s="1"/>
  <c r="J51" i="2" s="1"/>
  <c r="J50" i="2" s="1"/>
  <c r="J49" i="2" s="1"/>
  <c r="J48" i="2" s="1"/>
  <c r="J47" i="2" s="1"/>
  <c r="J46" i="2" s="1"/>
  <c r="J45" i="2" s="1"/>
  <c r="J44" i="2" s="1"/>
  <c r="J43" i="2" s="1"/>
  <c r="J42" i="2" s="1"/>
  <c r="J41" i="2" s="1"/>
  <c r="J40" i="2" s="1"/>
  <c r="J39" i="2" s="1"/>
  <c r="J38" i="2" s="1"/>
  <c r="J37" i="2" s="1"/>
  <c r="J36" i="2" s="1"/>
  <c r="J35" i="2" s="1"/>
  <c r="J34" i="2" s="1"/>
  <c r="J33" i="2" s="1"/>
  <c r="J32" i="2" s="1"/>
  <c r="J31" i="2" s="1"/>
  <c r="J30" i="2" s="1"/>
  <c r="J29" i="2" s="1"/>
  <c r="J28" i="2" s="1"/>
  <c r="J27" i="2" s="1"/>
  <c r="J26" i="2" s="1"/>
  <c r="J25" i="2" s="1"/>
  <c r="J24" i="2" s="1"/>
  <c r="J23" i="2" s="1"/>
  <c r="J22" i="2" s="1"/>
  <c r="J21" i="2" s="1"/>
  <c r="J20" i="2" s="1"/>
  <c r="J19" i="2" s="1"/>
  <c r="J18" i="2" s="1"/>
  <c r="J17" i="2" s="1"/>
  <c r="J16" i="2" s="1"/>
  <c r="J15" i="2" s="1"/>
  <c r="J14" i="2" s="1"/>
  <c r="J13" i="2" s="1"/>
  <c r="J12" i="2" s="1"/>
  <c r="J11" i="2" s="1"/>
  <c r="J10" i="2" s="1"/>
  <c r="J9" i="2" s="1"/>
  <c r="J8" i="2" s="1"/>
  <c r="J7" i="2" s="1"/>
  <c r="J6" i="2" s="1"/>
  <c r="J5" i="2" s="1"/>
  <c r="J4" i="2" s="1"/>
  <c r="J3" i="2" s="1"/>
  <c r="I82" i="2"/>
  <c r="I81" i="2" s="1"/>
  <c r="I80" i="2" s="1"/>
  <c r="I79" i="2" s="1"/>
  <c r="I78" i="2" s="1"/>
  <c r="I77" i="2" s="1"/>
  <c r="I76" i="2" s="1"/>
  <c r="I75" i="2" s="1"/>
  <c r="I74" i="2" s="1"/>
  <c r="I73" i="2" s="1"/>
  <c r="I72" i="2" s="1"/>
  <c r="I71" i="2" s="1"/>
  <c r="I70" i="2" s="1"/>
  <c r="I69" i="2" s="1"/>
  <c r="I68" i="2" s="1"/>
  <c r="I67" i="2" s="1"/>
  <c r="I66" i="2" s="1"/>
  <c r="I65" i="2" s="1"/>
  <c r="I64" i="2" s="1"/>
  <c r="I63" i="2" s="1"/>
  <c r="I62" i="2" s="1"/>
  <c r="I61" i="2" s="1"/>
  <c r="I60" i="2" s="1"/>
  <c r="I59" i="2" s="1"/>
  <c r="I58" i="2" s="1"/>
  <c r="I57" i="2" s="1"/>
  <c r="I56" i="2" s="1"/>
  <c r="I55" i="2" s="1"/>
  <c r="I54" i="2" s="1"/>
  <c r="I53" i="2" s="1"/>
  <c r="I52" i="2" s="1"/>
  <c r="I51" i="2" s="1"/>
  <c r="I50" i="2" s="1"/>
  <c r="I49" i="2" s="1"/>
  <c r="I48" i="2" s="1"/>
  <c r="I47" i="2" s="1"/>
  <c r="I46" i="2" s="1"/>
  <c r="I45" i="2" s="1"/>
  <c r="I44" i="2" s="1"/>
  <c r="I43" i="2" s="1"/>
  <c r="I42" i="2" s="1"/>
  <c r="I41" i="2" s="1"/>
  <c r="I40" i="2" s="1"/>
  <c r="I39" i="2" s="1"/>
  <c r="I38" i="2" s="1"/>
  <c r="I37" i="2" s="1"/>
  <c r="I36" i="2" s="1"/>
  <c r="I35" i="2" s="1"/>
  <c r="I34" i="2" s="1"/>
  <c r="I33" i="2" s="1"/>
  <c r="I32" i="2" s="1"/>
  <c r="I31" i="2" s="1"/>
  <c r="I30" i="2" s="1"/>
  <c r="I29" i="2" s="1"/>
  <c r="I28" i="2" s="1"/>
  <c r="I27" i="2" s="1"/>
  <c r="I26" i="2" s="1"/>
  <c r="I25" i="2" s="1"/>
  <c r="I24" i="2" s="1"/>
  <c r="I23" i="2" s="1"/>
  <c r="I22" i="2" s="1"/>
  <c r="I21" i="2" s="1"/>
  <c r="I20" i="2" s="1"/>
  <c r="I19" i="2" s="1"/>
  <c r="I18" i="2" s="1"/>
  <c r="I17" i="2" s="1"/>
  <c r="I16" i="2" s="1"/>
  <c r="I15" i="2" s="1"/>
  <c r="I14" i="2" s="1"/>
  <c r="I13" i="2" s="1"/>
  <c r="I12" i="2" s="1"/>
  <c r="I11" i="2" s="1"/>
  <c r="I10" i="2" s="1"/>
  <c r="I9" i="2" s="1"/>
  <c r="I8" i="2" s="1"/>
  <c r="I7" i="2" s="1"/>
  <c r="I6" i="2" s="1"/>
  <c r="I5" i="2" s="1"/>
  <c r="I4" i="2" s="1"/>
  <c r="I3" i="2" s="1"/>
  <c r="H82" i="2"/>
  <c r="H81" i="2" s="1"/>
  <c r="H80" i="2" s="1"/>
  <c r="H79" i="2" s="1"/>
  <c r="H78" i="2" s="1"/>
  <c r="H77" i="2" s="1"/>
  <c r="H76" i="2" s="1"/>
  <c r="H75" i="2" s="1"/>
  <c r="H74" i="2" s="1"/>
  <c r="H73" i="2" s="1"/>
  <c r="H72" i="2" s="1"/>
  <c r="H71" i="2" s="1"/>
  <c r="H70" i="2" s="1"/>
  <c r="H69" i="2" s="1"/>
  <c r="H68" i="2" s="1"/>
  <c r="H67" i="2" s="1"/>
  <c r="H66" i="2" s="1"/>
  <c r="H65" i="2" s="1"/>
  <c r="H64" i="2" s="1"/>
  <c r="H63" i="2" s="1"/>
  <c r="H62" i="2" s="1"/>
  <c r="H61" i="2" s="1"/>
  <c r="H60" i="2" s="1"/>
  <c r="H59" i="2" s="1"/>
  <c r="H58" i="2" s="1"/>
  <c r="H57" i="2" s="1"/>
  <c r="H56" i="2" s="1"/>
  <c r="H55" i="2" s="1"/>
  <c r="H54" i="2" s="1"/>
  <c r="H53" i="2" s="1"/>
  <c r="H52" i="2" s="1"/>
  <c r="H51" i="2" s="1"/>
  <c r="H50" i="2" s="1"/>
  <c r="H49" i="2" s="1"/>
  <c r="H48" i="2" s="1"/>
  <c r="H47" i="2" s="1"/>
  <c r="H46" i="2" s="1"/>
  <c r="H45" i="2" s="1"/>
  <c r="H44" i="2" s="1"/>
  <c r="H43" i="2" s="1"/>
  <c r="H42" i="2" s="1"/>
  <c r="H41" i="2" s="1"/>
  <c r="H40" i="2" s="1"/>
  <c r="H39" i="2" s="1"/>
  <c r="H38" i="2" s="1"/>
  <c r="H37" i="2" s="1"/>
  <c r="H36" i="2" s="1"/>
  <c r="H35" i="2" s="1"/>
  <c r="H34" i="2" s="1"/>
  <c r="H33" i="2" s="1"/>
  <c r="H32" i="2" s="1"/>
  <c r="H31" i="2" s="1"/>
  <c r="H30" i="2" s="1"/>
  <c r="H29" i="2" s="1"/>
  <c r="H28" i="2" s="1"/>
  <c r="H27" i="2" s="1"/>
  <c r="H26" i="2" s="1"/>
  <c r="H25" i="2" s="1"/>
  <c r="H24" i="2" s="1"/>
  <c r="H23" i="2" s="1"/>
  <c r="H22" i="2" s="1"/>
  <c r="H21" i="2" s="1"/>
  <c r="H20" i="2" s="1"/>
  <c r="H19" i="2" s="1"/>
  <c r="H18" i="2" s="1"/>
  <c r="H17" i="2" s="1"/>
  <c r="H16" i="2" s="1"/>
  <c r="H15" i="2" s="1"/>
  <c r="H14" i="2" s="1"/>
  <c r="H13" i="2" s="1"/>
  <c r="H12" i="2" s="1"/>
  <c r="H11" i="2" s="1"/>
  <c r="H10" i="2" s="1"/>
  <c r="H9" i="2" s="1"/>
  <c r="H8" i="2" s="1"/>
  <c r="H7" i="2" s="1"/>
  <c r="H6" i="2" s="1"/>
  <c r="H5" i="2" s="1"/>
  <c r="H4" i="2" s="1"/>
  <c r="H3" i="2" s="1"/>
  <c r="F82" i="2"/>
  <c r="F81" i="2" s="1"/>
  <c r="F80" i="2" s="1"/>
  <c r="F79" i="2" s="1"/>
  <c r="F78" i="2" s="1"/>
  <c r="F77" i="2" s="1"/>
  <c r="F76" i="2" s="1"/>
  <c r="F75" i="2" s="1"/>
  <c r="F74" i="2" s="1"/>
  <c r="F73" i="2" s="1"/>
  <c r="F72" i="2" s="1"/>
  <c r="F71" i="2" s="1"/>
  <c r="F70" i="2" s="1"/>
  <c r="F69" i="2" s="1"/>
  <c r="F68" i="2" s="1"/>
  <c r="F67" i="2" s="1"/>
  <c r="F66" i="2" s="1"/>
  <c r="F65" i="2" s="1"/>
  <c r="F64" i="2" s="1"/>
  <c r="F63" i="2" s="1"/>
  <c r="F62" i="2" s="1"/>
  <c r="F61" i="2" s="1"/>
  <c r="F60" i="2" s="1"/>
  <c r="F59" i="2" s="1"/>
  <c r="F58" i="2" s="1"/>
  <c r="F57" i="2" s="1"/>
  <c r="F56" i="2" s="1"/>
  <c r="F55" i="2" s="1"/>
  <c r="F54" i="2" s="1"/>
  <c r="F53" i="2" s="1"/>
  <c r="F52" i="2" s="1"/>
  <c r="F51" i="2" s="1"/>
  <c r="F50" i="2" s="1"/>
  <c r="F49" i="2" s="1"/>
  <c r="F48" i="2" s="1"/>
  <c r="F47" i="2" s="1"/>
  <c r="F46" i="2" s="1"/>
  <c r="F45" i="2" s="1"/>
  <c r="F44" i="2" s="1"/>
  <c r="F43" i="2" s="1"/>
  <c r="F42" i="2" s="1"/>
  <c r="F41" i="2" s="1"/>
  <c r="F40" i="2" s="1"/>
  <c r="F39" i="2" s="1"/>
  <c r="F38" i="2" s="1"/>
  <c r="F37" i="2" s="1"/>
  <c r="F36" i="2" s="1"/>
  <c r="F35" i="2" s="1"/>
  <c r="F34" i="2" s="1"/>
  <c r="F33" i="2" s="1"/>
  <c r="F32" i="2" s="1"/>
  <c r="F31" i="2" s="1"/>
  <c r="F30" i="2" s="1"/>
  <c r="F29" i="2" s="1"/>
  <c r="F28" i="2" s="1"/>
  <c r="F27" i="2" s="1"/>
  <c r="F26" i="2" s="1"/>
  <c r="F25" i="2" s="1"/>
  <c r="F24" i="2" s="1"/>
  <c r="F23" i="2" s="1"/>
  <c r="F22" i="2" s="1"/>
  <c r="F21" i="2" s="1"/>
  <c r="F20" i="2" s="1"/>
  <c r="F19" i="2" s="1"/>
  <c r="F18" i="2" s="1"/>
  <c r="F17" i="2" s="1"/>
  <c r="F16" i="2" s="1"/>
  <c r="F15" i="2" s="1"/>
  <c r="F14" i="2" s="1"/>
  <c r="F13" i="2" s="1"/>
  <c r="F12" i="2" s="1"/>
  <c r="F11" i="2" s="1"/>
  <c r="F10" i="2" s="1"/>
  <c r="F9" i="2" s="1"/>
  <c r="F8" i="2" s="1"/>
  <c r="F7" i="2" s="1"/>
  <c r="F6" i="2" s="1"/>
  <c r="F5" i="2" s="1"/>
  <c r="F4" i="2" s="1"/>
  <c r="F3" i="2" s="1"/>
  <c r="E82" i="2"/>
  <c r="E81" i="2" s="1"/>
  <c r="E80" i="2" s="1"/>
  <c r="E79" i="2" s="1"/>
  <c r="E78" i="2" s="1"/>
  <c r="E77" i="2" s="1"/>
  <c r="E76" i="2" s="1"/>
  <c r="E75" i="2" s="1"/>
  <c r="E74" i="2" s="1"/>
  <c r="E73" i="2" s="1"/>
  <c r="E72" i="2" s="1"/>
  <c r="E71" i="2" s="1"/>
  <c r="E70" i="2" s="1"/>
  <c r="E69" i="2" s="1"/>
  <c r="E68" i="2" s="1"/>
  <c r="E67" i="2" s="1"/>
  <c r="E66" i="2" s="1"/>
  <c r="E65" i="2" s="1"/>
  <c r="E64" i="2" s="1"/>
  <c r="E63" i="2" s="1"/>
  <c r="E62" i="2" s="1"/>
  <c r="E61" i="2" s="1"/>
  <c r="E60" i="2" s="1"/>
  <c r="E59" i="2" s="1"/>
  <c r="E58" i="2" s="1"/>
  <c r="E57" i="2" s="1"/>
  <c r="E56" i="2" s="1"/>
  <c r="E55" i="2" s="1"/>
  <c r="E54" i="2" s="1"/>
  <c r="E53" i="2" s="1"/>
  <c r="E52" i="2" s="1"/>
  <c r="E51" i="2" s="1"/>
  <c r="E50" i="2" s="1"/>
  <c r="E49" i="2" s="1"/>
  <c r="E48" i="2" s="1"/>
  <c r="E47" i="2" s="1"/>
  <c r="E46" i="2" s="1"/>
  <c r="E45" i="2" s="1"/>
  <c r="E44" i="2" s="1"/>
  <c r="E43" i="2" s="1"/>
  <c r="E42" i="2" s="1"/>
  <c r="E41" i="2" s="1"/>
  <c r="E40" i="2" s="1"/>
  <c r="E39" i="2" s="1"/>
  <c r="E38" i="2" s="1"/>
  <c r="E37" i="2" s="1"/>
  <c r="E36" i="2" s="1"/>
  <c r="E35" i="2" s="1"/>
  <c r="E34" i="2" s="1"/>
  <c r="E33" i="2" s="1"/>
  <c r="E32" i="2" s="1"/>
  <c r="E31" i="2" s="1"/>
  <c r="E30" i="2" s="1"/>
  <c r="E29" i="2" s="1"/>
  <c r="E28" i="2" s="1"/>
  <c r="E27" i="2" s="1"/>
  <c r="E26" i="2" s="1"/>
  <c r="E25" i="2" s="1"/>
  <c r="E24" i="2" s="1"/>
  <c r="E23" i="2" s="1"/>
  <c r="E22" i="2" s="1"/>
  <c r="E21" i="2" s="1"/>
  <c r="E20" i="2" s="1"/>
  <c r="E19" i="2" s="1"/>
  <c r="E18" i="2" s="1"/>
  <c r="E17" i="2" s="1"/>
  <c r="E16" i="2" s="1"/>
  <c r="E15" i="2" s="1"/>
  <c r="E14" i="2" s="1"/>
  <c r="E13" i="2" s="1"/>
  <c r="E12" i="2" s="1"/>
  <c r="E11" i="2" s="1"/>
  <c r="E10" i="2" s="1"/>
  <c r="E9" i="2" s="1"/>
  <c r="E8" i="2" s="1"/>
  <c r="E7" i="2" s="1"/>
  <c r="E6" i="2" s="1"/>
  <c r="E5" i="2" s="1"/>
  <c r="E4" i="2" s="1"/>
  <c r="E3" i="2" s="1"/>
  <c r="D82" i="2"/>
  <c r="D81" i="2" s="1"/>
  <c r="D80" i="2" s="1"/>
  <c r="D79" i="2" s="1"/>
  <c r="D78" i="2" s="1"/>
  <c r="D77" i="2" s="1"/>
  <c r="D76" i="2" s="1"/>
  <c r="D75" i="2" s="1"/>
  <c r="D74" i="2" s="1"/>
  <c r="D73" i="2" s="1"/>
  <c r="D72" i="2" s="1"/>
  <c r="D71" i="2" s="1"/>
  <c r="D70" i="2" s="1"/>
  <c r="D69" i="2" s="1"/>
  <c r="D68" i="2" s="1"/>
  <c r="D67" i="2" s="1"/>
  <c r="D66" i="2" s="1"/>
  <c r="D65" i="2" s="1"/>
  <c r="D64" i="2" s="1"/>
  <c r="D63" i="2" s="1"/>
  <c r="D62" i="2" s="1"/>
  <c r="D61" i="2" s="1"/>
  <c r="D60" i="2" s="1"/>
  <c r="D59" i="2" s="1"/>
  <c r="D58" i="2" s="1"/>
  <c r="D57" i="2" s="1"/>
  <c r="D56" i="2" s="1"/>
  <c r="D55" i="2" s="1"/>
  <c r="D54" i="2" s="1"/>
  <c r="D53" i="2" s="1"/>
  <c r="D52" i="2" s="1"/>
  <c r="D51" i="2" s="1"/>
  <c r="D50" i="2" s="1"/>
  <c r="D49" i="2" s="1"/>
  <c r="D48" i="2" s="1"/>
  <c r="D47" i="2" s="1"/>
  <c r="D46" i="2" s="1"/>
  <c r="D45" i="2" s="1"/>
  <c r="D44" i="2" s="1"/>
  <c r="D43" i="2" s="1"/>
  <c r="D42" i="2" s="1"/>
  <c r="D41" i="2" s="1"/>
  <c r="D40" i="2" s="1"/>
  <c r="D39" i="2" s="1"/>
  <c r="D38" i="2" s="1"/>
  <c r="D37" i="2" s="1"/>
  <c r="D36" i="2" s="1"/>
  <c r="D35" i="2" s="1"/>
  <c r="D34" i="2" s="1"/>
  <c r="D33" i="2" s="1"/>
  <c r="D32" i="2" s="1"/>
  <c r="D31" i="2" s="1"/>
  <c r="D30" i="2" s="1"/>
  <c r="D29" i="2" s="1"/>
  <c r="D28" i="2" s="1"/>
  <c r="D27" i="2" s="1"/>
  <c r="D26" i="2" s="1"/>
  <c r="D25" i="2" s="1"/>
  <c r="D24" i="2" s="1"/>
  <c r="D23" i="2" s="1"/>
  <c r="D22" i="2" s="1"/>
  <c r="D21" i="2" s="1"/>
  <c r="D20" i="2" s="1"/>
  <c r="D19" i="2" s="1"/>
  <c r="D18" i="2" s="1"/>
  <c r="D17" i="2" s="1"/>
  <c r="D16" i="2" s="1"/>
  <c r="D15" i="2" s="1"/>
  <c r="D14" i="2" s="1"/>
  <c r="D13" i="2" s="1"/>
  <c r="D12" i="2" s="1"/>
  <c r="D11" i="2" s="1"/>
  <c r="D10" i="2" s="1"/>
  <c r="D9" i="2" s="1"/>
  <c r="D8" i="2" s="1"/>
  <c r="D7" i="2" s="1"/>
  <c r="AE3" i="2"/>
  <c r="AF3" i="2"/>
  <c r="AG3" i="2"/>
  <c r="AH3" i="2"/>
  <c r="AI3" i="2"/>
  <c r="AJ3" i="2"/>
  <c r="AE4" i="2"/>
  <c r="AF4" i="2"/>
  <c r="AG4" i="2"/>
  <c r="AH4" i="2"/>
  <c r="AI4" i="2"/>
  <c r="AJ4" i="2"/>
  <c r="AE5" i="2"/>
  <c r="AF5" i="2"/>
  <c r="AG5" i="2"/>
  <c r="AH5" i="2"/>
  <c r="AI5" i="2"/>
  <c r="AJ5" i="2"/>
  <c r="AE6" i="2"/>
  <c r="AF6" i="2"/>
  <c r="AG6" i="2"/>
  <c r="AH6" i="2"/>
  <c r="AI6" i="2"/>
  <c r="AJ6" i="2"/>
  <c r="AE7" i="2"/>
  <c r="AF7" i="2"/>
  <c r="AG7" i="2"/>
  <c r="AH7" i="2"/>
  <c r="AI7" i="2"/>
  <c r="AJ7" i="2"/>
  <c r="AE8" i="2"/>
  <c r="AF8" i="2"/>
  <c r="AG8" i="2"/>
  <c r="AH8" i="2"/>
  <c r="AI8" i="2"/>
  <c r="AJ8" i="2"/>
  <c r="AE9" i="2"/>
  <c r="AF9" i="2"/>
  <c r="AG9" i="2"/>
  <c r="AH9" i="2"/>
  <c r="AI9" i="2"/>
  <c r="AJ9" i="2"/>
  <c r="AE10" i="2"/>
  <c r="AF10" i="2"/>
  <c r="AG10" i="2"/>
  <c r="AH10" i="2"/>
  <c r="AI10" i="2"/>
  <c r="AJ10" i="2"/>
  <c r="E56" i="13" l="1"/>
  <c r="F56" i="13" s="1"/>
  <c r="G56" i="13" s="1"/>
  <c r="H56" i="13" s="1"/>
  <c r="I56" i="13" s="1"/>
  <c r="E55" i="13"/>
  <c r="F55" i="13" s="1"/>
  <c r="G55" i="13" s="1"/>
  <c r="H55" i="13" s="1"/>
  <c r="I55" i="13" s="1"/>
  <c r="D89" i="13"/>
  <c r="E89" i="13" s="1"/>
  <c r="F89" i="13" s="1"/>
  <c r="G89" i="13" s="1"/>
  <c r="H89" i="13" s="1"/>
  <c r="I89" i="13" s="1"/>
  <c r="D87" i="13"/>
  <c r="L74" i="13"/>
  <c r="E87" i="13"/>
  <c r="F69" i="13"/>
  <c r="J85" i="13"/>
  <c r="H57" i="13"/>
  <c r="I57" i="13" s="1"/>
  <c r="D58" i="13"/>
  <c r="J88" i="13"/>
  <c r="J41" i="13"/>
  <c r="J63" i="13"/>
  <c r="J10" i="13"/>
  <c r="C59" i="13" s="1"/>
  <c r="D59" i="13" s="1"/>
  <c r="E59" i="13" s="1"/>
  <c r="K59" i="2"/>
  <c r="K80" i="2"/>
  <c r="K79" i="2"/>
  <c r="K64" i="2"/>
  <c r="K37" i="2"/>
  <c r="K56" i="2"/>
  <c r="K58" i="2"/>
  <c r="K61" i="2"/>
  <c r="K65" i="2"/>
  <c r="K67" i="2"/>
  <c r="K68" i="2"/>
  <c r="K76" i="2"/>
  <c r="K77" i="2"/>
  <c r="K38" i="2"/>
  <c r="K57" i="2"/>
  <c r="K60" i="2"/>
  <c r="K63" i="2"/>
  <c r="K78" i="2"/>
  <c r="K81" i="2"/>
  <c r="K36" i="2"/>
  <c r="D6" i="2"/>
  <c r="K40" i="2"/>
  <c r="K3" i="2"/>
  <c r="K23" i="2"/>
  <c r="K43" i="2"/>
  <c r="K6" i="2"/>
  <c r="K26" i="2"/>
  <c r="K46" i="2"/>
  <c r="K66" i="2"/>
  <c r="K16" i="2"/>
  <c r="K20" i="2"/>
  <c r="K41" i="2"/>
  <c r="K44" i="2"/>
  <c r="K25" i="2"/>
  <c r="K27" i="2"/>
  <c r="K8" i="2"/>
  <c r="K9" i="2"/>
  <c r="K29" i="2"/>
  <c r="K49" i="2"/>
  <c r="K69" i="2"/>
  <c r="K18" i="2"/>
  <c r="K24" i="2"/>
  <c r="K45" i="2"/>
  <c r="K7" i="2"/>
  <c r="K30" i="2"/>
  <c r="K50" i="2"/>
  <c r="K31" i="2"/>
  <c r="K51" i="2"/>
  <c r="K12" i="2"/>
  <c r="K32" i="2"/>
  <c r="K52" i="2"/>
  <c r="K72" i="2"/>
  <c r="K39" i="2"/>
  <c r="K4" i="2"/>
  <c r="K28" i="2"/>
  <c r="K10" i="2"/>
  <c r="K70" i="2"/>
  <c r="K11" i="2"/>
  <c r="K71" i="2"/>
  <c r="K13" i="2"/>
  <c r="K33" i="2"/>
  <c r="K53" i="2"/>
  <c r="K73" i="2"/>
  <c r="K17" i="2"/>
  <c r="K19" i="2"/>
  <c r="K21" i="2"/>
  <c r="K5" i="2"/>
  <c r="K47" i="2"/>
  <c r="K48" i="2"/>
  <c r="K14" i="2"/>
  <c r="K34" i="2"/>
  <c r="K54" i="2"/>
  <c r="K74" i="2"/>
  <c r="K15" i="2"/>
  <c r="K35" i="2"/>
  <c r="K55" i="2"/>
  <c r="K75" i="2"/>
  <c r="K22" i="2"/>
  <c r="K42" i="2"/>
  <c r="K62" i="2"/>
  <c r="F9" i="1"/>
  <c r="C10" i="1" a="1"/>
  <c r="C10" i="1" s="1"/>
  <c r="B5" i="1" a="1"/>
  <c r="B5" i="1" s="1"/>
  <c r="B19" i="12"/>
  <c r="E52" i="1"/>
  <c r="C55" i="1"/>
  <c r="C53" i="1"/>
  <c r="C54" i="1" s="1"/>
  <c r="C58" i="1" s="1"/>
  <c r="F27" i="1"/>
  <c r="D27" i="1"/>
  <c r="E27" i="1"/>
  <c r="G30" i="1"/>
  <c r="G26" i="1"/>
  <c r="G25" i="1"/>
  <c r="G31" i="1"/>
  <c r="G42" i="8"/>
  <c r="B9" i="12"/>
  <c r="F32" i="1"/>
  <c r="E32" i="1"/>
  <c r="D32" i="1"/>
  <c r="F50" i="1"/>
  <c r="D46" i="1"/>
  <c r="D14" i="1"/>
  <c r="E67" i="1"/>
  <c r="D40" i="1" s="1"/>
  <c r="F41" i="1" s="1"/>
  <c r="G64" i="1"/>
  <c r="E9" i="1"/>
  <c r="D9" i="1"/>
  <c r="C9" i="1"/>
  <c r="E19" i="8"/>
  <c r="G19" i="8" s="1"/>
  <c r="G25" i="8"/>
  <c r="E30" i="8"/>
  <c r="E36" i="8" s="1"/>
  <c r="AE11" i="2"/>
  <c r="AF11" i="2"/>
  <c r="AG11" i="2"/>
  <c r="AH11" i="2"/>
  <c r="AI11" i="2"/>
  <c r="AJ11" i="2"/>
  <c r="AE12" i="2"/>
  <c r="AF12" i="2"/>
  <c r="AG12" i="2"/>
  <c r="AH12" i="2"/>
  <c r="AI12" i="2"/>
  <c r="AJ12" i="2"/>
  <c r="AE13" i="2"/>
  <c r="AF13" i="2"/>
  <c r="AG13" i="2"/>
  <c r="AH13" i="2"/>
  <c r="AI13" i="2"/>
  <c r="AJ13" i="2"/>
  <c r="AE14" i="2"/>
  <c r="AF14" i="2"/>
  <c r="AG14" i="2"/>
  <c r="AH14" i="2"/>
  <c r="AI14" i="2"/>
  <c r="AJ14" i="2"/>
  <c r="AE15" i="2"/>
  <c r="AF15" i="2"/>
  <c r="AG15" i="2"/>
  <c r="AH15" i="2"/>
  <c r="AI15" i="2"/>
  <c r="AJ15" i="2"/>
  <c r="AE16" i="2"/>
  <c r="AF16" i="2"/>
  <c r="AG16" i="2"/>
  <c r="AH16" i="2"/>
  <c r="AI16" i="2"/>
  <c r="AJ16" i="2"/>
  <c r="AE17" i="2"/>
  <c r="AF17" i="2"/>
  <c r="AG17" i="2"/>
  <c r="AH17" i="2"/>
  <c r="AI17" i="2"/>
  <c r="AJ17" i="2"/>
  <c r="AE18" i="2"/>
  <c r="AF18" i="2"/>
  <c r="AG18" i="2"/>
  <c r="AH18" i="2"/>
  <c r="AI18" i="2"/>
  <c r="AJ18" i="2"/>
  <c r="AE19" i="2"/>
  <c r="AF19" i="2"/>
  <c r="AG19" i="2"/>
  <c r="AH19" i="2"/>
  <c r="AI19" i="2"/>
  <c r="AJ19" i="2"/>
  <c r="AE20" i="2"/>
  <c r="AF20" i="2"/>
  <c r="AG20" i="2"/>
  <c r="AH20" i="2"/>
  <c r="AI20" i="2"/>
  <c r="AJ20" i="2"/>
  <c r="AE21" i="2"/>
  <c r="AF21" i="2"/>
  <c r="AG21" i="2"/>
  <c r="AH21" i="2"/>
  <c r="AI21" i="2"/>
  <c r="AJ21" i="2"/>
  <c r="AE22" i="2"/>
  <c r="AF22" i="2"/>
  <c r="AG22" i="2"/>
  <c r="AH22" i="2"/>
  <c r="AI22" i="2"/>
  <c r="AJ22" i="2"/>
  <c r="AE23" i="2"/>
  <c r="AF23" i="2"/>
  <c r="AG23" i="2"/>
  <c r="AH23" i="2"/>
  <c r="AI23" i="2"/>
  <c r="AJ23" i="2"/>
  <c r="AE24" i="2"/>
  <c r="AF24" i="2"/>
  <c r="AG24" i="2"/>
  <c r="AH24" i="2"/>
  <c r="AI24" i="2"/>
  <c r="AJ24" i="2"/>
  <c r="AE25" i="2"/>
  <c r="AF25" i="2"/>
  <c r="AG25" i="2"/>
  <c r="AH25" i="2"/>
  <c r="AI25" i="2"/>
  <c r="AJ25" i="2"/>
  <c r="AE26" i="2"/>
  <c r="AF26" i="2"/>
  <c r="AG26" i="2"/>
  <c r="AH26" i="2"/>
  <c r="AI26" i="2"/>
  <c r="AJ26" i="2"/>
  <c r="AE27" i="2"/>
  <c r="AF27" i="2"/>
  <c r="AG27" i="2"/>
  <c r="AH27" i="2"/>
  <c r="AI27" i="2"/>
  <c r="AJ27" i="2"/>
  <c r="AE28" i="2"/>
  <c r="AF28" i="2"/>
  <c r="AG28" i="2"/>
  <c r="AH28" i="2"/>
  <c r="AI28" i="2"/>
  <c r="AJ28" i="2"/>
  <c r="AE29" i="2"/>
  <c r="AF29" i="2"/>
  <c r="AG29" i="2"/>
  <c r="AH29" i="2"/>
  <c r="AI29" i="2"/>
  <c r="AJ29" i="2"/>
  <c r="AE30" i="2"/>
  <c r="AF30" i="2"/>
  <c r="AG30" i="2"/>
  <c r="AH30" i="2"/>
  <c r="AI30" i="2"/>
  <c r="AJ30" i="2"/>
  <c r="AE31" i="2"/>
  <c r="AF31" i="2"/>
  <c r="AG31" i="2"/>
  <c r="AH31" i="2"/>
  <c r="AI31" i="2"/>
  <c r="AJ31" i="2"/>
  <c r="AE32" i="2"/>
  <c r="AF32" i="2"/>
  <c r="AG32" i="2"/>
  <c r="AH32" i="2"/>
  <c r="AI32" i="2"/>
  <c r="AJ32" i="2"/>
  <c r="AE33" i="2"/>
  <c r="AF33" i="2"/>
  <c r="AG33" i="2"/>
  <c r="AH33" i="2"/>
  <c r="AI33" i="2"/>
  <c r="AJ33" i="2"/>
  <c r="AE34" i="2"/>
  <c r="AF34" i="2"/>
  <c r="AG34" i="2"/>
  <c r="AH34" i="2"/>
  <c r="AI34" i="2"/>
  <c r="AJ34" i="2"/>
  <c r="AE35" i="2"/>
  <c r="AF35" i="2"/>
  <c r="AG35" i="2"/>
  <c r="AH35" i="2"/>
  <c r="AI35" i="2"/>
  <c r="AJ35" i="2"/>
  <c r="AE36" i="2"/>
  <c r="AF36" i="2"/>
  <c r="AG36" i="2"/>
  <c r="AH36" i="2"/>
  <c r="AI36" i="2"/>
  <c r="AJ36" i="2"/>
  <c r="AE37" i="2"/>
  <c r="AF37" i="2"/>
  <c r="AG37" i="2"/>
  <c r="AH37" i="2"/>
  <c r="AI37" i="2"/>
  <c r="AJ37" i="2"/>
  <c r="AE38" i="2"/>
  <c r="AF38" i="2"/>
  <c r="AG38" i="2"/>
  <c r="AH38" i="2"/>
  <c r="AI38" i="2"/>
  <c r="AJ38" i="2"/>
  <c r="AE39" i="2"/>
  <c r="AF39" i="2"/>
  <c r="AG39" i="2"/>
  <c r="AH39" i="2"/>
  <c r="AI39" i="2"/>
  <c r="AJ39" i="2"/>
  <c r="AE40" i="2"/>
  <c r="AF40" i="2"/>
  <c r="AG40" i="2"/>
  <c r="AH40" i="2"/>
  <c r="AI40" i="2"/>
  <c r="AJ40" i="2"/>
  <c r="AE41" i="2"/>
  <c r="AF41" i="2"/>
  <c r="AG41" i="2"/>
  <c r="AH41" i="2"/>
  <c r="AI41" i="2"/>
  <c r="AJ41" i="2"/>
  <c r="AE42" i="2"/>
  <c r="AF42" i="2"/>
  <c r="AG42" i="2"/>
  <c r="AH42" i="2"/>
  <c r="AI42" i="2"/>
  <c r="AJ42" i="2"/>
  <c r="AE43" i="2"/>
  <c r="AF43" i="2"/>
  <c r="AG43" i="2"/>
  <c r="AH43" i="2"/>
  <c r="AI43" i="2"/>
  <c r="AJ43" i="2"/>
  <c r="AE44" i="2"/>
  <c r="AF44" i="2"/>
  <c r="AG44" i="2"/>
  <c r="AH44" i="2"/>
  <c r="AI44" i="2"/>
  <c r="AJ44" i="2"/>
  <c r="AE45" i="2"/>
  <c r="AF45" i="2"/>
  <c r="AG45" i="2"/>
  <c r="AH45" i="2"/>
  <c r="AI45" i="2"/>
  <c r="AJ45" i="2"/>
  <c r="AE46" i="2"/>
  <c r="AF46" i="2"/>
  <c r="AG46" i="2"/>
  <c r="AH46" i="2"/>
  <c r="AI46" i="2"/>
  <c r="AJ46" i="2"/>
  <c r="AE47" i="2"/>
  <c r="AF47" i="2"/>
  <c r="AG47" i="2"/>
  <c r="AH47" i="2"/>
  <c r="AI47" i="2"/>
  <c r="AJ47" i="2"/>
  <c r="AE48" i="2"/>
  <c r="AF48" i="2"/>
  <c r="AG48" i="2"/>
  <c r="AH48" i="2"/>
  <c r="AI48" i="2"/>
  <c r="AJ48" i="2"/>
  <c r="AE49" i="2"/>
  <c r="AF49" i="2"/>
  <c r="AG49" i="2"/>
  <c r="AH49" i="2"/>
  <c r="AI49" i="2"/>
  <c r="AJ49" i="2"/>
  <c r="G58" i="13" l="1"/>
  <c r="F58" i="13"/>
  <c r="E58" i="13"/>
  <c r="F87" i="13"/>
  <c r="G69" i="13"/>
  <c r="I58" i="13"/>
  <c r="H58" i="13"/>
  <c r="F59" i="13"/>
  <c r="G59" i="13"/>
  <c r="H59" i="13"/>
  <c r="I59" i="13"/>
  <c r="C27" i="13"/>
  <c r="D27" i="13" s="1"/>
  <c r="E21" i="8"/>
  <c r="D20" i="13"/>
  <c r="D5" i="2"/>
  <c r="G9" i="1"/>
  <c r="C19" i="1" s="1"/>
  <c r="D19" i="1" s="1"/>
  <c r="G32" i="1"/>
  <c r="C56" i="1"/>
  <c r="G27" i="1"/>
  <c r="C57" i="1"/>
  <c r="E62" i="13" l="1"/>
  <c r="E70" i="13" s="1"/>
  <c r="D28" i="13"/>
  <c r="E71" i="13"/>
  <c r="F62" i="13"/>
  <c r="F70" i="13" s="1"/>
  <c r="I62" i="13"/>
  <c r="I70" i="13" s="1"/>
  <c r="H62" i="13"/>
  <c r="H70" i="13" s="1"/>
  <c r="G62" i="13"/>
  <c r="G70" i="13" s="1"/>
  <c r="F71" i="13"/>
  <c r="G71" i="13"/>
  <c r="G87" i="13"/>
  <c r="H69" i="13"/>
  <c r="D71" i="13"/>
  <c r="D62" i="13"/>
  <c r="C33" i="1"/>
  <c r="D4" i="2"/>
  <c r="H71" i="13" l="1"/>
  <c r="I69" i="13"/>
  <c r="H87" i="13"/>
  <c r="D64" i="13"/>
  <c r="D90" i="13" s="1"/>
  <c r="E64" i="13"/>
  <c r="E90" i="13" s="1"/>
  <c r="I64" i="13"/>
  <c r="H64" i="13"/>
  <c r="G64" i="13"/>
  <c r="G90" i="13" s="1"/>
  <c r="F64" i="13"/>
  <c r="F90" i="13" s="1"/>
  <c r="J62" i="13"/>
  <c r="D70" i="13"/>
  <c r="D3" i="2"/>
  <c r="D33" i="1"/>
  <c r="H90" i="13" l="1"/>
  <c r="I71" i="13"/>
  <c r="I87" i="13"/>
  <c r="J64" i="13"/>
  <c r="C28" i="1"/>
  <c r="D28" i="1" s="1"/>
  <c r="D29" i="1" s="1"/>
  <c r="D36" i="1" s="1"/>
  <c r="C59" i="1" s="1"/>
  <c r="J87" i="13" l="1"/>
  <c r="K90" i="13" s="1"/>
  <c r="I90" i="13"/>
  <c r="D51" i="1"/>
  <c r="H91" i="13" l="1"/>
  <c r="I91" i="13"/>
  <c r="F91" i="13"/>
  <c r="G91" i="13"/>
  <c r="D91" i="13"/>
  <c r="E91" i="1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<sst xmlns="http://schemas.openxmlformats.org/spreadsheetml/2006/main" count="608" uniqueCount="315">
  <si>
    <r>
      <rPr>
        <b/>
        <sz val="9"/>
        <color rgb="FF000000"/>
        <rFont val="Arial"/>
        <family val="2"/>
      </rPr>
      <t xml:space="preserve">SECTION I-Establishing Site Information- </t>
    </r>
    <r>
      <rPr>
        <sz val="9"/>
        <color rgb="FF000000"/>
        <rFont val="Arial"/>
        <family val="2"/>
      </rPr>
      <t>(Enter acres for each zone)</t>
    </r>
  </si>
  <si>
    <t>R-80</t>
  </si>
  <si>
    <t>Gross Tract:</t>
  </si>
  <si>
    <t>Floodplain:</t>
  </si>
  <si>
    <t>Previously Dedicated Land:</t>
  </si>
  <si>
    <t>Net Tract (NTA):</t>
  </si>
  <si>
    <t>TCP Number</t>
  </si>
  <si>
    <t>Revision #</t>
  </si>
  <si>
    <t>Property Description or Subdivision Name:</t>
  </si>
  <si>
    <t>Location/Address of Project</t>
  </si>
  <si>
    <t>Is this a Stream Restoration Project? (Y/N)</t>
  </si>
  <si>
    <t>N</t>
  </si>
  <si>
    <t>Priority Funding Area (PFA)? (Y/N)</t>
  </si>
  <si>
    <t>Y</t>
  </si>
  <si>
    <t>Is any portion of the property in a WC Bank? (Y/N)</t>
  </si>
  <si>
    <r>
      <t xml:space="preserve">SECTION II-Determining Requirements </t>
    </r>
    <r>
      <rPr>
        <sz val="9"/>
        <rFont val="Arial"/>
        <family val="2"/>
      </rPr>
      <t>(Enter acres for each corresponding column)</t>
    </r>
    <r>
      <rPr>
        <b/>
        <sz val="9"/>
        <rFont val="Arial"/>
        <family val="2"/>
      </rPr>
      <t xml:space="preserve"> </t>
    </r>
  </si>
  <si>
    <t>Column A</t>
  </si>
  <si>
    <t>Column B</t>
  </si>
  <si>
    <t>Column C</t>
  </si>
  <si>
    <t>Column D</t>
  </si>
  <si>
    <t>Column  E</t>
  </si>
  <si>
    <t>WCT/AFT %</t>
  </si>
  <si>
    <t xml:space="preserve">  Net Tract</t>
  </si>
  <si>
    <t>Floodplain</t>
  </si>
  <si>
    <t xml:space="preserve">Off-Site </t>
  </si>
  <si>
    <t>Total</t>
  </si>
  <si>
    <t>Woodland Conservation Threshold (WCT)=</t>
  </si>
  <si>
    <t>Replacement Required (1:1 Outside T-O-C, 0.25:1 Inside T-O-C)</t>
  </si>
  <si>
    <t xml:space="preserve">Afforestation  Threshold (AFT) =                      </t>
  </si>
  <si>
    <t>Off-site WCA (preservation)being provided on this property</t>
  </si>
  <si>
    <t>Off-site WCA (afforestation) being provided on this property</t>
  </si>
  <si>
    <t>Woodland Conservation Requirement</t>
  </si>
  <si>
    <t xml:space="preserve"> acres</t>
  </si>
  <si>
    <r>
      <t xml:space="preserve">SECTION III-Meeting the Requirements </t>
    </r>
    <r>
      <rPr>
        <sz val="9"/>
        <rFont val="Arial"/>
        <family val="2"/>
      </rPr>
      <t>(Enter acres for each corresponding column)</t>
    </r>
  </si>
  <si>
    <t>On-site Woodland Preservation</t>
  </si>
  <si>
    <t>Adjusted Stream Buffer Afforestation (calculated below)</t>
  </si>
  <si>
    <t>On-site Afforestation / Reforestation</t>
  </si>
  <si>
    <t>Bond amount:</t>
  </si>
  <si>
    <t>On-site Natural Regeneration</t>
  </si>
  <si>
    <t>Specimen/Historic Tree Credit  (Unimpacted CRZ area * 1.0)</t>
  </si>
  <si>
    <t>Off-site WCA (preservation) provided on this property</t>
  </si>
  <si>
    <t>Off-site WCA (afforestation) provided on this property</t>
  </si>
  <si>
    <t>Forest Enhancement Credit (Credit 50% of area provided)</t>
  </si>
  <si>
    <t xml:space="preserve">On-site Landscaping </t>
  </si>
  <si>
    <t>T-O-C only</t>
  </si>
  <si>
    <t>Street Tree Credit (Existing or 10-year canopy coverage)</t>
  </si>
  <si>
    <t>Off-site Woodland Conservation Credits Required</t>
  </si>
  <si>
    <t>Area provided in fee-in-lieu (One acre or less, unless in a T-O-C)</t>
  </si>
  <si>
    <t>Fee amount:</t>
  </si>
  <si>
    <t>Woodland Conservation Provided</t>
  </si>
  <si>
    <t>Area of woodland not cleared</t>
  </si>
  <si>
    <t xml:space="preserve">  </t>
  </si>
  <si>
    <t>Net tract woodland retained not part of requirements:</t>
  </si>
  <si>
    <t>100-year floodplain woodland retained</t>
  </si>
  <si>
    <t>On-site woodland conservation provided</t>
  </si>
  <si>
    <t>On-site woodland conservation alternatives provided</t>
  </si>
  <si>
    <t xml:space="preserve">acres </t>
  </si>
  <si>
    <t xml:space="preserve">On-site woodland retained not credited </t>
  </si>
  <si>
    <t>Off-site WC credits allowed in preservation</t>
  </si>
  <si>
    <t xml:space="preserve">Regulated Stream Buffer (RSB) Afforestation Requirement </t>
  </si>
  <si>
    <t xml:space="preserve">On-site regulated stream buffer (RSB) area (See NRI Site Statistics Table) </t>
  </si>
  <si>
    <t>acres</t>
  </si>
  <si>
    <t>On-site unforested RSB area(See NRI Site Statistics Table)</t>
  </si>
  <si>
    <t>Has the applicant demonstrated why full buffer afforestation cannot be provided?  (See required SOJ)</t>
  </si>
  <si>
    <t>Adjustment granted to RSB Afforestation Requirement based on SOJ?</t>
  </si>
  <si>
    <t>Adjusted Regulated  Stream Buffer Afforestation Required</t>
  </si>
  <si>
    <t xml:space="preserve">Does on-site WC afforestation/reforestation satisfy the adjusted RSB requirement? </t>
  </si>
  <si>
    <t>Additional on-site afforestation/reforestation required (not credited as on-site WC)</t>
  </si>
  <si>
    <t xml:space="preserve"> Prepared by: </t>
  </si>
  <si>
    <t>Signed</t>
  </si>
  <si>
    <t>Date</t>
  </si>
  <si>
    <t>Qualifications</t>
  </si>
  <si>
    <t>Zone</t>
  </si>
  <si>
    <t>WCT</t>
  </si>
  <si>
    <t>AFT</t>
  </si>
  <si>
    <t>Zone 1</t>
  </si>
  <si>
    <t>Zone 2</t>
  </si>
  <si>
    <t>Zone 3</t>
  </si>
  <si>
    <t>Zone1</t>
  </si>
  <si>
    <t>Old Ordinance</t>
  </si>
  <si>
    <t>O-S</t>
  </si>
  <si>
    <t>R-A</t>
  </si>
  <si>
    <t>R-E</t>
  </si>
  <si>
    <t>R-R</t>
  </si>
  <si>
    <t>R-55</t>
  </si>
  <si>
    <t>R-35</t>
  </si>
  <si>
    <t>R-20</t>
  </si>
  <si>
    <t>R-T</t>
  </si>
  <si>
    <t>R-30</t>
  </si>
  <si>
    <t>R-30C</t>
  </si>
  <si>
    <t>R-18</t>
  </si>
  <si>
    <t>R-18C</t>
  </si>
  <si>
    <t>R-10</t>
  </si>
  <si>
    <t>R-10A</t>
  </si>
  <si>
    <t>R-H</t>
  </si>
  <si>
    <t>R-U</t>
  </si>
  <si>
    <t>R-M</t>
  </si>
  <si>
    <t>R-L</t>
  </si>
  <si>
    <t>R-M-H</t>
  </si>
  <si>
    <t>M-A-C</t>
  </si>
  <si>
    <t>L-A-C</t>
  </si>
  <si>
    <t>C-A</t>
  </si>
  <si>
    <t>C-O</t>
  </si>
  <si>
    <t>C-S-C</t>
  </si>
  <si>
    <t>C-1</t>
  </si>
  <si>
    <t>C-C</t>
  </si>
  <si>
    <t>C-G</t>
  </si>
  <si>
    <t>C-2</t>
  </si>
  <si>
    <t>C-W</t>
  </si>
  <si>
    <t>C-M</t>
  </si>
  <si>
    <t>C-H</t>
  </si>
  <si>
    <t>I-1</t>
  </si>
  <si>
    <t>I-2</t>
  </si>
  <si>
    <t>I-3</t>
  </si>
  <si>
    <t>I-4</t>
  </si>
  <si>
    <t>M-X-T</t>
  </si>
  <si>
    <t>V-M</t>
  </si>
  <si>
    <t>V-L</t>
  </si>
  <si>
    <t>R-S</t>
  </si>
  <si>
    <t>E-I-A</t>
  </si>
  <si>
    <t>C-R-C</t>
  </si>
  <si>
    <t>T-D-O</t>
  </si>
  <si>
    <t>R-P-C</t>
  </si>
  <si>
    <t>M-X-C</t>
  </si>
  <si>
    <t>M-U-I</t>
  </si>
  <si>
    <t>R-O-S</t>
  </si>
  <si>
    <t>ROS</t>
  </si>
  <si>
    <t>AG</t>
  </si>
  <si>
    <t>AR</t>
  </si>
  <si>
    <t>RE</t>
  </si>
  <si>
    <t>RR</t>
  </si>
  <si>
    <t>RSF-95</t>
  </si>
  <si>
    <t>RSF-65</t>
  </si>
  <si>
    <t>RSF-A</t>
  </si>
  <si>
    <t>RMF-12</t>
  </si>
  <si>
    <t>RMF-20</t>
  </si>
  <si>
    <t>RMF-48</t>
  </si>
  <si>
    <t>RMH</t>
  </si>
  <si>
    <t>R-PD</t>
  </si>
  <si>
    <t>CGO</t>
  </si>
  <si>
    <t>CS</t>
  </si>
  <si>
    <t>IH</t>
  </si>
  <si>
    <t>IE</t>
  </si>
  <si>
    <t>IE-PD</t>
  </si>
  <si>
    <t>CN</t>
  </si>
  <si>
    <t>NAC</t>
  </si>
  <si>
    <t>TAC</t>
  </si>
  <si>
    <t>LTO</t>
  </si>
  <si>
    <t>RTO-L</t>
  </si>
  <si>
    <t>RTO-H</t>
  </si>
  <si>
    <t>NAC-PD</t>
  </si>
  <si>
    <t>TAC-PD</t>
  </si>
  <si>
    <t>LTO-PD</t>
  </si>
  <si>
    <t>RTO-PD</t>
  </si>
  <si>
    <t>MU-PD</t>
  </si>
  <si>
    <t>LCD</t>
  </si>
  <si>
    <t>LMXT</t>
  </si>
  <si>
    <t>LMUTC</t>
  </si>
  <si>
    <t>Woodland Conservation Worksheet</t>
  </si>
  <si>
    <t>for Governmental and Linear Projects in Prince George's County</t>
  </si>
  <si>
    <t xml:space="preserve">SECTION 1-Establishing Site Information </t>
  </si>
  <si>
    <t>Property Description or Name:</t>
  </si>
  <si>
    <t>Project Location;</t>
  </si>
  <si>
    <t>TCP2  Number:</t>
  </si>
  <si>
    <t>NRI Number:</t>
  </si>
  <si>
    <t>Current Zone(s)</t>
  </si>
  <si>
    <t xml:space="preserve">Located in a Priority Funding Area (PFA)?  </t>
  </si>
  <si>
    <t>Project Area/Limits:</t>
  </si>
  <si>
    <t>SECTION 2-Determining Requirements</t>
  </si>
  <si>
    <t>Existing Woodland in Project Limits = WCT</t>
  </si>
  <si>
    <t xml:space="preserve">or </t>
  </si>
  <si>
    <t>Woodland Cleared in Project Limits</t>
  </si>
  <si>
    <t>Total area of woodland cleared (subject to 1:1 replacement)</t>
  </si>
  <si>
    <t>Off-Site Woodland Conservation provided on this property</t>
  </si>
  <si>
    <t xml:space="preserve">Woodland Conservation Requirement: </t>
  </si>
  <si>
    <t>SECTION 3- Meeting the Requirements</t>
  </si>
  <si>
    <t>On-site Afforestation /Reforestation</t>
  </si>
  <si>
    <t>Specimen/Historic Tree Credit (CRZ area *1.0)</t>
  </si>
  <si>
    <t>Off-site WC in preservation provided on this property</t>
  </si>
  <si>
    <t>Off-site WC in afforestation provided on this property</t>
  </si>
  <si>
    <t>Forest Enhancement Credits (Area*0.50)</t>
  </si>
  <si>
    <t>On-site Landscape Credit  (T-O-C only)</t>
  </si>
  <si>
    <t xml:space="preserve">Street Tree Credit (Existing or 10-year canopy coverage) </t>
  </si>
  <si>
    <t>Prior Credit for Woodland Conservation provided off-site</t>
  </si>
  <si>
    <t>Current Credit for Woodland Conservation provided off-site</t>
  </si>
  <si>
    <t>Area provided in Fee-in-lieu</t>
  </si>
  <si>
    <t xml:space="preserve">Woodland Conservation Provided </t>
  </si>
  <si>
    <t>Regulated Stream Buffer (RSB) Afforestation Requirement</t>
  </si>
  <si>
    <t>Unforested Regulated Stream Buffer On-site (See NRI site statistics table)</t>
  </si>
  <si>
    <t>Has the applicant demonstrated that full buffer afforestation cannot be provided? (SOJ required)</t>
  </si>
  <si>
    <t>Adjustment granted to RSB afforestation requirements</t>
  </si>
  <si>
    <t>Adjusted RSB Afforestation Requirement</t>
  </si>
  <si>
    <t>Woodland Cleared outside of T-O-C</t>
  </si>
  <si>
    <t>Woodland Cleared within the T-O-C (if applicable)</t>
  </si>
  <si>
    <t xml:space="preserve">        (Y/N)</t>
  </si>
  <si>
    <t xml:space="preserve">       (Y/N)</t>
  </si>
  <si>
    <t>Number of Specimen Trees to be removed</t>
  </si>
  <si>
    <t>Total area of DBH being removed</t>
  </si>
  <si>
    <t>inches</t>
  </si>
  <si>
    <t>Proposed replacement (number of trees)</t>
  </si>
  <si>
    <t xml:space="preserve">Proposed fee-in-lieu </t>
  </si>
  <si>
    <t xml:space="preserve">inches </t>
  </si>
  <si>
    <t>Replacement Requirement (DBH)</t>
  </si>
  <si>
    <t>(assessed at $250/inch diameter of replacement requirement)</t>
  </si>
  <si>
    <t xml:space="preserve">      (Y/N)</t>
  </si>
  <si>
    <t xml:space="preserve">          (Up to 60% of Replacement Required per Line 23)</t>
  </si>
  <si>
    <t xml:space="preserve"> acres </t>
  </si>
  <si>
    <t>Existing Woodland outside of T-O-C</t>
  </si>
  <si>
    <t>Total Existing Woodland</t>
  </si>
  <si>
    <t>Smaller of 16 and 17</t>
  </si>
  <si>
    <t>TCP2-055-2025</t>
  </si>
  <si>
    <t>Tall Tree Lane, Bowie</t>
  </si>
  <si>
    <t>Giant Tree Retreat</t>
  </si>
  <si>
    <t xml:space="preserve"> Standard Woodland Conservation Worksheet for Prince George's County </t>
  </si>
  <si>
    <t xml:space="preserve">Does the on-site afforestation satisfy the Adjusted RSB afforestation requirement? </t>
  </si>
  <si>
    <t>(Y/N)</t>
  </si>
  <si>
    <t>1 1/2 to 2 1/2 Inch Caliper</t>
  </si>
  <si>
    <t>1 to 1 1/2 Inch Caliper</t>
  </si>
  <si>
    <t>Greater than 2 1/2 Inch Caliper</t>
  </si>
  <si>
    <t>Total NTA:</t>
  </si>
  <si>
    <t xml:space="preserve">Is the net tract area 4.00 acres or greater, and clearing </t>
  </si>
  <si>
    <t xml:space="preserve">50% or more of existing woodlands is proposed?  (Y/N) </t>
  </si>
  <si>
    <t>Plan 2035 Transit Oriented Center (T-O-C)? (Y/N)</t>
  </si>
  <si>
    <t>Existing Woodland within the T-O-C (if applicable)</t>
  </si>
  <si>
    <t>2024 Woodland Conservation Ordinance</t>
  </si>
  <si>
    <t>Zone 4</t>
  </si>
  <si>
    <t>*Note:  Regulated Stream Buffer Afforestation may also be addressed on Individual Worksheet for Phases/Sections</t>
  </si>
  <si>
    <t>Y, N, or NA</t>
  </si>
  <si>
    <t>Adjustment granted to RSB Afforestation/Reforestation Requirement based on SOJ?</t>
  </si>
  <si>
    <t>Has the applicant demonstrated why full RSB afforestation cannot be provided?  (See required SOJ)</t>
  </si>
  <si>
    <t>On-site afforestation/reforestation of RSB proposed</t>
  </si>
  <si>
    <t>Total RSB afforestation/reforestation  required</t>
  </si>
  <si>
    <t xml:space="preserve">On-site clearing in RSB area </t>
  </si>
  <si>
    <t>On-site unforested RSB area (See NRI or TCP Site Statistics Table)</t>
  </si>
  <si>
    <t xml:space="preserve">On-site regulated stream buffer (RSB) area (See NRI or TCP Site Statistics Table) </t>
  </si>
  <si>
    <t>Regulated Stream Buffer (RSB) Afforestation Requirement*</t>
  </si>
  <si>
    <t xml:space="preserve">Qualifications </t>
  </si>
  <si>
    <t>Signature</t>
  </si>
  <si>
    <t>License Number:</t>
  </si>
  <si>
    <t>Prepared by:</t>
  </si>
  <si>
    <t>Woodland saved on this phase but not counted</t>
  </si>
  <si>
    <t xml:space="preserve">Cumulative  Woodland Conservation Provided </t>
  </si>
  <si>
    <t>Cumulative Woodland Replacement Provided</t>
  </si>
  <si>
    <t>Off-site WCA (preservation) being provided on this property</t>
  </si>
  <si>
    <t>Off-site Woodland Conservation Credit Required</t>
  </si>
  <si>
    <t xml:space="preserve">Fee-in-lieu Credit </t>
  </si>
  <si>
    <t>Street Tree Credit (Existing or 10-year canopy in T-O-Cs only)</t>
  </si>
  <si>
    <t>Forest Enhancement Credit (enhanced area*0.50)</t>
  </si>
  <si>
    <t xml:space="preserve">Forest Enhancement Area </t>
  </si>
  <si>
    <t>Specimen &amp; Historic Tree Credit (Unimpacted CRZ)</t>
  </si>
  <si>
    <t>Landscape Credit (Only allowed in T-O-Cs)</t>
  </si>
  <si>
    <t xml:space="preserve">Natural Regeneration </t>
  </si>
  <si>
    <t xml:space="preserve">Afforestation/Reforestation </t>
  </si>
  <si>
    <t>SECTION IV - Meeting Replacement Requirements</t>
  </si>
  <si>
    <t>Cumulative Remaining Woodland Required to Meet Threshold</t>
  </si>
  <si>
    <t>Planting Required per Phase to meet Threshold</t>
  </si>
  <si>
    <t>Cumulative Woodland Preservation Provided</t>
  </si>
  <si>
    <t xml:space="preserve">Woodland Preservation Provided per Phase </t>
  </si>
  <si>
    <t>SECTION III - Meeting the Thresholds</t>
  </si>
  <si>
    <t xml:space="preserve">Latest phase indicates cumulative requirement through that phase of work </t>
  </si>
  <si>
    <t xml:space="preserve">Cumulative Woodland Conservation Required </t>
  </si>
  <si>
    <r>
      <t xml:space="preserve">Cumulative Woodland </t>
    </r>
    <r>
      <rPr>
        <b/>
        <i/>
        <sz val="9"/>
        <rFont val="Arial"/>
        <family val="2"/>
      </rPr>
      <t>Replacement</t>
    </r>
    <r>
      <rPr>
        <b/>
        <sz val="9"/>
        <rFont val="Arial"/>
        <family val="2"/>
      </rPr>
      <t xml:space="preserve"> Required</t>
    </r>
  </si>
  <si>
    <t>Threshold Requirement per Phase (AFT or WCT)</t>
  </si>
  <si>
    <t>Off-site WCA being provided on this property (aff/reforestation)</t>
  </si>
  <si>
    <t>Off-site WCA being provided on this property (preservation)</t>
  </si>
  <si>
    <t xml:space="preserve">Afforestation Required                  Threshold (AFT) =  </t>
  </si>
  <si>
    <t>Cumulative acres of Woodland cleared per Phase</t>
  </si>
  <si>
    <t>Cumulative acres of Off-site Woodland cleared</t>
  </si>
  <si>
    <t>Cumulative acres of Floodplain woodland cleared</t>
  </si>
  <si>
    <t>Cumulative acres of Net Tract Woodland cleared</t>
  </si>
  <si>
    <t xml:space="preserve">Off-site Woodland Clearing Inside (1/4:1) </t>
  </si>
  <si>
    <t>Woodland Cleared in Floodplain for this phase (1/4:1)</t>
  </si>
  <si>
    <t>Woodland Cleared on Net Tract for this phase (1/4:1)</t>
  </si>
  <si>
    <t>INSIDE T-O-C:</t>
  </si>
  <si>
    <t xml:space="preserve">Off-site Woodland Clearing Outside of TOC (1:1) </t>
  </si>
  <si>
    <t>OUTSIDE T-O-C</t>
  </si>
  <si>
    <t>Woodland in the Floodplain for this phase</t>
  </si>
  <si>
    <t xml:space="preserve">Woodland on the Net Tract for this phase </t>
  </si>
  <si>
    <t xml:space="preserve">Net Tract Area by sections or phases </t>
  </si>
  <si>
    <t xml:space="preserve">Floodplain area by sections or phases </t>
  </si>
  <si>
    <t xml:space="preserve">Gross Tract Area by sections or phases </t>
  </si>
  <si>
    <t>Totals</t>
  </si>
  <si>
    <t>Approval/Signature  Date (MM/DD/YYYY)</t>
  </si>
  <si>
    <t>Approval Status</t>
  </si>
  <si>
    <t>TCP Revision #</t>
  </si>
  <si>
    <t>TCP2 Number for this Phase or Section</t>
  </si>
  <si>
    <t>Plan Phase or Name:</t>
  </si>
  <si>
    <t>Revision Number</t>
  </si>
  <si>
    <t>DRD Plan Number: (This must be completed for each phase)</t>
  </si>
  <si>
    <t>Woodland Conservation Threshold (NTA) =</t>
  </si>
  <si>
    <t>Existing Woodland Total</t>
  </si>
  <si>
    <t>Existing Woodland inside T-O-C (if applicable)</t>
  </si>
  <si>
    <t>Existing Woodland outside T-O-C</t>
  </si>
  <si>
    <t>Net Tract</t>
  </si>
  <si>
    <r>
      <t xml:space="preserve">SECTION II - Determining Woodland Conservation Requirements  </t>
    </r>
    <r>
      <rPr>
        <sz val="9"/>
        <rFont val="Arial"/>
        <family val="2"/>
      </rPr>
      <t>(Enter acres for each corresponding column)</t>
    </r>
  </si>
  <si>
    <t xml:space="preserve">      50% or more of the net tract woodlands proposed?  (Y/N)</t>
  </si>
  <si>
    <t>Is the net tract area 4.00 acres or greater and clearing</t>
  </si>
  <si>
    <t>Within Priority Funding Area (PFA) (Y/N)</t>
  </si>
  <si>
    <t>TCP1 Number</t>
  </si>
  <si>
    <t>TCP 2 Number</t>
  </si>
  <si>
    <t>Net Tract (NTA)( acres):</t>
  </si>
  <si>
    <t>Previously Dedicated Land (acres):</t>
  </si>
  <si>
    <t>Floodplain (acres)</t>
  </si>
  <si>
    <t>Gross Tract:(acres)</t>
  </si>
  <si>
    <t>Zone(s):</t>
  </si>
  <si>
    <r>
      <t xml:space="preserve">SECTION I- Establishing Site Information </t>
    </r>
    <r>
      <rPr>
        <sz val="9"/>
        <rFont val="Arial"/>
        <family val="2"/>
      </rPr>
      <t>(Enter acres for each zone)</t>
    </r>
    <r>
      <rPr>
        <i/>
        <sz val="9"/>
        <rFont val="Arial"/>
        <family val="2"/>
      </rPr>
      <t xml:space="preserve"> Include acreages only in columns for which there is a corresponding zone</t>
    </r>
  </si>
  <si>
    <t>Phased Woodland Conservation Worksheet for Prince George's County</t>
  </si>
  <si>
    <t>Zone 5</t>
  </si>
  <si>
    <t>Woodland Cleared on Net Tract for this phase (1:1)</t>
  </si>
  <si>
    <t>Woodland Cleared in Floodplain for this phase (1:1)</t>
  </si>
  <si>
    <t>Cumulative Requirement Status by Phase</t>
  </si>
  <si>
    <t>Remaining Net Tract Woodland in later phases</t>
  </si>
  <si>
    <t>rmf-20</t>
  </si>
  <si>
    <t>XYZ</t>
  </si>
  <si>
    <t>Rev 10/2025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</si>
</sst>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7" formatCode="&quot;$&quot;#,##0.00_);\(&quot;$&quot;#,##0.00\)"/>
    <numFmt numFmtId="8" formatCode="&quot;$&quot;#,##0.00_);[Red]\(&quot;$&quot;#,##0.00\)"/>
    <numFmt numFmtId="44" formatCode="_(&quot;$&quot;* #,##0.00_);_(&quot;$&quot;* \(#,##0.00\);_(&quot;$&quot;* &quot;-&quot;??_);_(@_)"/>
    <numFmt numFmtId="164" formatCode="&quot;$&quot;#,##0.00"/>
    <numFmt numFmtId="165" formatCode=";;;"/>
  </numFmts>
  <fonts count="39" x14ac:knownFonts="1">
    <font>
      <sz val="10"/>
      <name val="Arial"/>
    </font>
    <font>
      <sz val="10"/>
      <name val="Arial"/>
      <family val="2"/>
    </font>
    <font>
      <b/>
      <sz val="10"/>
      <name val="Arial"/>
      <family val="2"/>
    </font>
    <font>
      <sz val="8"/>
      <name val="Arial"/>
      <family val="2"/>
    </font>
    <font>
      <sz val="10"/>
      <color indexed="12"/>
      <name val="Arial"/>
      <family val="2"/>
    </font>
    <font>
      <sz val="10"/>
      <name val="Arial"/>
      <family val="2"/>
    </font>
    <font>
      <sz val="9"/>
      <name val="Arial"/>
      <family val="2"/>
    </font>
    <font>
      <u/>
      <sz val="10"/>
      <color indexed="12"/>
      <name val="Arial"/>
      <family val="2"/>
    </font>
    <font>
      <i/>
      <sz val="9"/>
      <name val="Arial"/>
      <family val="2"/>
    </font>
    <font>
      <b/>
      <sz val="9"/>
      <name val="Arial"/>
      <family val="2"/>
    </font>
    <font>
      <sz val="9"/>
      <color indexed="12"/>
      <name val="Arial"/>
      <family val="2"/>
    </font>
    <font>
      <b/>
      <sz val="9"/>
      <color indexed="10"/>
      <name val="Arial"/>
      <family val="2"/>
    </font>
    <font>
      <u/>
      <sz val="9"/>
      <name val="Arial"/>
      <family val="2"/>
    </font>
    <font>
      <sz val="9"/>
      <name val="Times New Roman"/>
      <family val="1"/>
    </font>
    <font>
      <sz val="8.75"/>
      <name val="Arial"/>
      <family val="2"/>
    </font>
    <font>
      <sz val="9"/>
      <color theme="1"/>
      <name val="Arial"/>
      <family val="2"/>
    </font>
    <font>
      <sz val="9"/>
      <color rgb="FF0070C0"/>
      <name val="Arial"/>
      <family val="2"/>
    </font>
    <font>
      <sz val="9"/>
      <color rgb="FF0000FF"/>
      <name val="Arial"/>
      <family val="2"/>
    </font>
    <font>
      <sz val="9"/>
      <color rgb="FFFF0000"/>
      <name val="Arial"/>
      <family val="2"/>
    </font>
    <font>
      <b/>
      <sz val="12"/>
      <color rgb="FFFF0000"/>
      <name val="Arial"/>
      <family val="2"/>
    </font>
    <font>
      <sz val="12"/>
      <color rgb="FFFF0000"/>
      <name val="Arial"/>
      <family val="2"/>
    </font>
    <font>
      <b/>
      <sz val="9"/>
      <color rgb="FF000000"/>
      <name val="Arial"/>
      <family val="2"/>
    </font>
    <font>
      <sz val="9"/>
      <color rgb="FF000000"/>
      <name val="Arial"/>
      <family val="2"/>
    </font>
    <font>
      <sz val="12"/>
      <color rgb="FFFF0000"/>
      <name val="Arial"/>
      <family val="2"/>
    </font>
    <font>
      <strike/>
      <sz val="9"/>
      <color rgb="FFFF0000"/>
      <name val="Arial"/>
      <family val="2"/>
    </font>
    <font>
      <b/>
      <sz val="12"/>
      <color rgb="FFFF0000"/>
      <name val="Arial"/>
      <family val="2"/>
    </font>
    <font>
      <sz val="9"/>
      <color rgb="FF000000"/>
      <name val="Arial"/>
      <family val="2"/>
    </font>
    <font>
      <sz val="10"/>
      <color rgb="FFFF0000"/>
      <name val="Arial"/>
      <family val="2"/>
    </font>
    <font>
      <b/>
      <sz val="11"/>
      <color rgb="FFFF0000"/>
      <name val="Arial"/>
      <family val="2"/>
    </font>
    <font>
      <sz val="11"/>
      <color rgb="FFFF0000"/>
      <name val="Arial"/>
      <family val="2"/>
    </font>
    <font>
      <b/>
      <sz val="9"/>
      <color rgb="FFFF0000"/>
      <name val="Arial"/>
      <family val="2"/>
    </font>
    <font>
      <sz val="10"/>
      <name val="Arial"/>
    </font>
    <font>
      <sz val="9"/>
      <color indexed="10"/>
      <name val="Arial"/>
      <family val="2"/>
    </font>
    <font>
      <i/>
      <sz val="8"/>
      <name val="Arial"/>
      <family val="2"/>
    </font>
    <font>
      <b/>
      <i/>
      <sz val="9"/>
      <color rgb="FFFF0000"/>
      <name val="Arial"/>
      <family val="2"/>
    </font>
    <font>
      <b/>
      <i/>
      <sz val="9"/>
      <name val="Arial"/>
      <family val="2"/>
    </font>
    <font>
      <sz val="9"/>
      <color rgb="FF0066FF"/>
      <name val="Arial"/>
      <family val="2"/>
    </font>
    <font>
      <b/>
      <sz val="9"/>
      <color rgb="FF0070C0"/>
      <name val="Arial"/>
      <family val="2"/>
    </font>
    <font>
      <sz val="9"/>
      <color theme="4"/>
      <name val="Arial"/>
      <family val="2"/>
    </font>
  </fonts>
  <fills count="12">
    <fill>
      <patternFill patternType="none"/>
    </fill>
    <fill>
      <patternFill patternType="gray125"/>
    </fill>
    <fill>
      <patternFill patternType="solid">
        <fgColor indexed="9"/>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FFF00"/>
        <bgColor indexed="64"/>
      </patternFill>
    </fill>
    <fill>
      <patternFill patternType="solid">
        <fgColor theme="0"/>
        <bgColor indexed="64"/>
      </patternFill>
    </fill>
    <fill>
      <patternFill patternType="solid">
        <fgColor theme="4" tint="0.79998168889431442"/>
        <bgColor indexed="64"/>
      </patternFill>
    </fill>
    <fill>
      <patternFill patternType="solid">
        <fgColor theme="2"/>
        <bgColor indexed="64"/>
      </patternFill>
    </fill>
    <fill>
      <patternFill patternType="solid">
        <fgColor theme="6" tint="0.59999389629810485"/>
        <bgColor indexed="64"/>
      </patternFill>
    </fill>
    <fill>
      <patternFill patternType="solid">
        <fgColor theme="2" tint="-9.9978637043366805E-2"/>
        <bgColor indexed="64"/>
      </patternFill>
    </fill>
    <fill>
      <patternFill patternType="solid">
        <fgColor rgb="FFEBF9EF"/>
        <bgColor indexed="64"/>
      </patternFill>
    </fill>
  </fills>
  <borders count="55">
    <border>
      <left/>
      <right/>
      <top/>
      <bottom/>
      <diagonal/>
    </border>
    <border>
      <left/>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style="thin">
        <color rgb="FF000000"/>
      </left>
      <right style="thin">
        <color rgb="FF000000"/>
      </right>
      <top/>
      <bottom style="thin">
        <color rgb="FF0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thin">
        <color indexed="64"/>
      </right>
      <top style="medium">
        <color indexed="64"/>
      </top>
      <bottom style="thin">
        <color indexed="64"/>
      </bottom>
      <diagonal/>
    </border>
    <border>
      <left style="medium">
        <color indexed="64"/>
      </left>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diagonal/>
    </border>
    <border>
      <left/>
      <right/>
      <top style="medium">
        <color indexed="64"/>
      </top>
      <bottom/>
      <diagonal/>
    </border>
    <border>
      <left style="thin">
        <color indexed="64"/>
      </left>
      <right/>
      <top style="medium">
        <color indexed="64"/>
      </top>
      <bottom/>
      <diagonal/>
    </border>
    <border>
      <left style="thin">
        <color indexed="64"/>
      </left>
      <right style="thin">
        <color indexed="64"/>
      </right>
      <top style="medium">
        <color indexed="64"/>
      </top>
      <bottom style="medium">
        <color indexed="64"/>
      </bottom>
      <diagonal/>
    </border>
    <border>
      <left/>
      <right style="medium">
        <color indexed="64"/>
      </right>
      <top style="thin">
        <color indexed="64"/>
      </top>
      <bottom/>
      <diagonal/>
    </border>
    <border>
      <left style="thin">
        <color indexed="64"/>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style="medium">
        <color indexed="64"/>
      </bottom>
      <diagonal/>
    </border>
    <border>
      <left style="medium">
        <color indexed="64"/>
      </left>
      <right/>
      <top/>
      <bottom style="medium">
        <color indexed="64"/>
      </bottom>
      <diagonal/>
    </border>
    <border>
      <left style="medium">
        <color indexed="64"/>
      </left>
      <right/>
      <top/>
      <bottom/>
      <diagonal/>
    </border>
    <border>
      <left style="thin">
        <color indexed="64"/>
      </left>
      <right/>
      <top style="medium">
        <color indexed="64"/>
      </top>
      <bottom style="medium">
        <color indexed="64"/>
      </bottom>
      <diagonal/>
    </border>
    <border>
      <left style="thin">
        <color indexed="64"/>
      </left>
      <right style="medium">
        <color indexed="64"/>
      </right>
      <top style="thin">
        <color indexed="64"/>
      </top>
      <bottom/>
      <diagonal/>
    </border>
    <border>
      <left style="thin">
        <color indexed="64"/>
      </left>
      <right/>
      <top style="medium">
        <color indexed="64"/>
      </top>
      <bottom style="thin">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rgb="FF000000"/>
      </left>
      <right/>
      <top style="thin">
        <color rgb="FF000000"/>
      </top>
      <bottom style="thin">
        <color rgb="FF000000"/>
      </bottom>
      <diagonal/>
    </border>
  </borders>
  <cellStyleXfs count="6">
    <xf numFmtId="0" fontId="0" fillId="0" borderId="0"/>
    <xf numFmtId="44" fontId="1" fillId="0" borderId="0" applyFont="0" applyFill="0" applyBorder="0" applyAlignment="0" applyProtection="0"/>
    <xf numFmtId="0" fontId="7" fillId="0" borderId="0" applyNumberFormat="0" applyFill="0" applyBorder="0" applyAlignment="0" applyProtection="0">
      <alignment vertical="top"/>
      <protection locked="0"/>
    </xf>
    <xf numFmtId="9" fontId="1" fillId="0" borderId="0" applyFont="0" applyFill="0" applyBorder="0" applyAlignment="0" applyProtection="0"/>
    <xf numFmtId="44" fontId="31" fillId="0" borderId="0" applyFont="0" applyFill="0" applyBorder="0" applyAlignment="0" applyProtection="0"/>
    <xf numFmtId="9" fontId="31" fillId="0" borderId="0" applyFont="0" applyFill="0" applyBorder="0" applyAlignment="0" applyProtection="0"/>
  </cellStyleXfs>
  <cellXfs count="389">
    <xf numFmtId="0" fontId="0" fillId="0" borderId="0" xfId="0"/>
    <xf numFmtId="2" fontId="0" fillId="0" borderId="0" xfId="0" applyNumberFormat="1"/>
    <xf numFmtId="0" fontId="0" fillId="0" borderId="1" xfId="0" applyBorder="1"/>
    <xf numFmtId="0" fontId="0" fillId="0" borderId="3" xfId="0" applyBorder="1"/>
    <xf numFmtId="0" fontId="3" fillId="0" borderId="0" xfId="0" applyFont="1"/>
    <xf numFmtId="0" fontId="0" fillId="0" borderId="0" xfId="0" applyAlignment="1">
      <alignment horizontal="right"/>
    </xf>
    <xf numFmtId="2" fontId="4" fillId="0" borderId="0" xfId="0" applyNumberFormat="1" applyFont="1" applyProtection="1">
      <protection locked="0"/>
    </xf>
    <xf numFmtId="0" fontId="0" fillId="0" borderId="0" xfId="0" applyProtection="1">
      <protection locked="0"/>
    </xf>
    <xf numFmtId="0" fontId="0" fillId="0" borderId="14" xfId="0" applyBorder="1"/>
    <xf numFmtId="0" fontId="5" fillId="0" borderId="0" xfId="0" applyFont="1"/>
    <xf numFmtId="0" fontId="6" fillId="0" borderId="0" xfId="0" applyFont="1"/>
    <xf numFmtId="0" fontId="6" fillId="0" borderId="2" xfId="0" applyFont="1" applyBorder="1"/>
    <xf numFmtId="0" fontId="6" fillId="0" borderId="3" xfId="0" applyFont="1" applyBorder="1"/>
    <xf numFmtId="2" fontId="10" fillId="2" borderId="5" xfId="0" applyNumberFormat="1" applyFont="1" applyFill="1" applyBorder="1" applyProtection="1">
      <protection locked="0"/>
    </xf>
    <xf numFmtId="2" fontId="6" fillId="0" borderId="5" xfId="0" applyNumberFormat="1" applyFont="1" applyBorder="1"/>
    <xf numFmtId="2" fontId="6" fillId="0" borderId="0" xfId="0" applyNumberFormat="1" applyFont="1"/>
    <xf numFmtId="2" fontId="6" fillId="3" borderId="5" xfId="0" applyNumberFormat="1" applyFont="1" applyFill="1" applyBorder="1" applyProtection="1">
      <protection locked="0"/>
    </xf>
    <xf numFmtId="2" fontId="6" fillId="0" borderId="11" xfId="0" applyNumberFormat="1" applyFont="1" applyBorder="1"/>
    <xf numFmtId="2" fontId="6" fillId="2" borderId="6" xfId="0" applyNumberFormat="1" applyFont="1" applyFill="1" applyBorder="1" applyProtection="1">
      <protection locked="0"/>
    </xf>
    <xf numFmtId="2" fontId="6" fillId="2" borderId="11" xfId="0" applyNumberFormat="1" applyFont="1" applyFill="1" applyBorder="1"/>
    <xf numFmtId="2" fontId="6" fillId="2" borderId="8" xfId="0" applyNumberFormat="1" applyFont="1" applyFill="1" applyBorder="1"/>
    <xf numFmtId="2" fontId="6" fillId="0" borderId="14" xfId="0" applyNumberFormat="1" applyFont="1" applyBorder="1"/>
    <xf numFmtId="0" fontId="6" fillId="0" borderId="4" xfId="0" applyFont="1" applyBorder="1"/>
    <xf numFmtId="2" fontId="6" fillId="0" borderId="1" xfId="0" applyNumberFormat="1" applyFont="1" applyBorder="1"/>
    <xf numFmtId="2" fontId="6" fillId="0" borderId="15" xfId="0" applyNumberFormat="1" applyFont="1" applyBorder="1"/>
    <xf numFmtId="0" fontId="9" fillId="0" borderId="6" xfId="0" applyFont="1" applyBorder="1"/>
    <xf numFmtId="0" fontId="6" fillId="0" borderId="10" xfId="0" applyFont="1" applyBorder="1"/>
    <xf numFmtId="0" fontId="6" fillId="0" borderId="16" xfId="0" applyFont="1" applyBorder="1"/>
    <xf numFmtId="0" fontId="6" fillId="0" borderId="7" xfId="0" applyFont="1" applyBorder="1"/>
    <xf numFmtId="2" fontId="6" fillId="0" borderId="7" xfId="0" applyNumberFormat="1" applyFont="1" applyBorder="1"/>
    <xf numFmtId="2" fontId="6" fillId="0" borderId="12" xfId="0" applyNumberFormat="1" applyFont="1" applyBorder="1"/>
    <xf numFmtId="2" fontId="6" fillId="0" borderId="13" xfId="0" applyNumberFormat="1" applyFont="1" applyBorder="1"/>
    <xf numFmtId="10" fontId="6" fillId="0" borderId="5" xfId="3" applyNumberFormat="1" applyFont="1" applyBorder="1"/>
    <xf numFmtId="2" fontId="6" fillId="0" borderId="6" xfId="0" applyNumberFormat="1" applyFont="1" applyBorder="1"/>
    <xf numFmtId="2" fontId="6" fillId="0" borderId="3" xfId="0" applyNumberFormat="1" applyFont="1" applyBorder="1"/>
    <xf numFmtId="2" fontId="9" fillId="0" borderId="9" xfId="0" applyNumberFormat="1" applyFont="1" applyBorder="1"/>
    <xf numFmtId="0" fontId="6" fillId="0" borderId="11" xfId="0" applyFont="1" applyBorder="1"/>
    <xf numFmtId="2" fontId="9" fillId="0" borderId="1" xfId="0" applyNumberFormat="1" applyFont="1" applyBorder="1"/>
    <xf numFmtId="0" fontId="6" fillId="0" borderId="14" xfId="0" applyFont="1" applyBorder="1"/>
    <xf numFmtId="0" fontId="9" fillId="0" borderId="0" xfId="0" applyFont="1"/>
    <xf numFmtId="2" fontId="11" fillId="0" borderId="0" xfId="0" applyNumberFormat="1" applyFont="1"/>
    <xf numFmtId="0" fontId="6" fillId="0" borderId="1" xfId="0" applyFont="1" applyBorder="1"/>
    <xf numFmtId="2" fontId="10" fillId="2" borderId="6" xfId="0" applyNumberFormat="1" applyFont="1" applyFill="1" applyBorder="1" applyProtection="1">
      <protection locked="0"/>
    </xf>
    <xf numFmtId="2" fontId="6" fillId="0" borderId="15" xfId="0" applyNumberFormat="1" applyFont="1" applyBorder="1" applyAlignment="1">
      <alignment horizontal="center"/>
    </xf>
    <xf numFmtId="2" fontId="9" fillId="0" borderId="10" xfId="0" applyNumberFormat="1" applyFont="1" applyBorder="1" applyAlignment="1">
      <alignment horizontal="center"/>
    </xf>
    <xf numFmtId="2" fontId="6" fillId="0" borderId="16" xfId="0" applyNumberFormat="1" applyFont="1" applyBorder="1" applyAlignment="1">
      <alignment horizontal="center"/>
    </xf>
    <xf numFmtId="2" fontId="9" fillId="0" borderId="14" xfId="0" applyNumberFormat="1" applyFont="1" applyBorder="1" applyAlignment="1">
      <alignment horizontal="center"/>
    </xf>
    <xf numFmtId="2" fontId="6" fillId="0" borderId="14" xfId="0" applyNumberFormat="1" applyFont="1" applyBorder="1" applyAlignment="1">
      <alignment horizontal="center"/>
    </xf>
    <xf numFmtId="2" fontId="6" fillId="0" borderId="7" xfId="0" applyNumberFormat="1" applyFont="1" applyBorder="1" applyAlignment="1">
      <alignment horizontal="center"/>
    </xf>
    <xf numFmtId="0" fontId="8" fillId="0" borderId="0" xfId="0" applyFont="1"/>
    <xf numFmtId="0" fontId="6" fillId="0" borderId="13" xfId="0" applyFont="1" applyBorder="1"/>
    <xf numFmtId="2" fontId="6" fillId="0" borderId="5" xfId="0" applyNumberFormat="1" applyFont="1" applyBorder="1" applyAlignment="1">
      <alignment horizontal="center"/>
    </xf>
    <xf numFmtId="0" fontId="12" fillId="0" borderId="0" xfId="0" applyFont="1"/>
    <xf numFmtId="0" fontId="6" fillId="0" borderId="12" xfId="0" applyFont="1" applyBorder="1"/>
    <xf numFmtId="2" fontId="6" fillId="0" borderId="0" xfId="0" applyNumberFormat="1" applyFont="1" applyProtection="1">
      <protection locked="0"/>
    </xf>
    <xf numFmtId="0" fontId="9" fillId="0" borderId="18" xfId="0" applyFont="1" applyBorder="1"/>
    <xf numFmtId="0" fontId="6" fillId="0" borderId="0" xfId="0" applyFont="1" applyAlignment="1">
      <alignment horizontal="center"/>
    </xf>
    <xf numFmtId="0" fontId="6" fillId="0" borderId="5" xfId="0" applyFont="1" applyBorder="1"/>
    <xf numFmtId="0" fontId="6" fillId="0" borderId="15" xfId="0" applyFont="1" applyBorder="1"/>
    <xf numFmtId="0" fontId="6" fillId="2" borderId="6" xfId="0" applyFont="1" applyFill="1" applyBorder="1" applyProtection="1">
      <protection locked="0"/>
    </xf>
    <xf numFmtId="0" fontId="6" fillId="2" borderId="11" xfId="0" applyFont="1" applyFill="1" applyBorder="1" applyProtection="1">
      <protection locked="0"/>
    </xf>
    <xf numFmtId="0" fontId="6" fillId="2" borderId="8" xfId="0" applyFont="1" applyFill="1" applyBorder="1" applyProtection="1">
      <protection locked="0"/>
    </xf>
    <xf numFmtId="0" fontId="6" fillId="2" borderId="2" xfId="0" applyFont="1" applyFill="1" applyBorder="1" applyProtection="1">
      <protection locked="0"/>
    </xf>
    <xf numFmtId="0" fontId="6" fillId="2" borderId="12" xfId="0" applyFont="1" applyFill="1" applyBorder="1" applyProtection="1">
      <protection locked="0"/>
    </xf>
    <xf numFmtId="0" fontId="6" fillId="0" borderId="0" xfId="0" applyFont="1" applyAlignment="1" applyProtection="1">
      <alignment horizontal="right"/>
      <protection locked="0"/>
    </xf>
    <xf numFmtId="0" fontId="6" fillId="2" borderId="5" xfId="0" applyFont="1" applyFill="1" applyBorder="1" applyAlignment="1" applyProtection="1">
      <alignment horizontal="center"/>
      <protection locked="0"/>
    </xf>
    <xf numFmtId="2" fontId="6" fillId="2" borderId="7" xfId="0" applyNumberFormat="1" applyFont="1" applyFill="1" applyBorder="1" applyProtection="1">
      <protection locked="0"/>
    </xf>
    <xf numFmtId="0" fontId="13" fillId="0" borderId="0" xfId="0" applyFont="1"/>
    <xf numFmtId="2" fontId="6" fillId="3" borderId="7" xfId="0" applyNumberFormat="1" applyFont="1" applyFill="1" applyBorder="1" applyProtection="1">
      <protection locked="0"/>
    </xf>
    <xf numFmtId="1" fontId="6" fillId="3" borderId="5" xfId="0" applyNumberFormat="1" applyFont="1" applyFill="1" applyBorder="1" applyProtection="1">
      <protection locked="0"/>
    </xf>
    <xf numFmtId="2" fontId="9" fillId="0" borderId="21" xfId="0" applyNumberFormat="1" applyFont="1" applyBorder="1"/>
    <xf numFmtId="8" fontId="9" fillId="0" borderId="5" xfId="0" applyNumberFormat="1" applyFont="1" applyBorder="1"/>
    <xf numFmtId="2" fontId="6" fillId="0" borderId="20" xfId="0" applyNumberFormat="1" applyFont="1" applyBorder="1"/>
    <xf numFmtId="2" fontId="6" fillId="2" borderId="2" xfId="0" applyNumberFormat="1" applyFont="1" applyFill="1" applyBorder="1" applyProtection="1">
      <protection locked="0"/>
    </xf>
    <xf numFmtId="10" fontId="6" fillId="0" borderId="0" xfId="3" applyNumberFormat="1" applyFont="1" applyBorder="1"/>
    <xf numFmtId="0" fontId="9" fillId="0" borderId="10" xfId="0" applyFont="1" applyBorder="1" applyAlignment="1">
      <alignment horizontal="center"/>
    </xf>
    <xf numFmtId="0" fontId="6" fillId="0" borderId="16" xfId="0" applyFont="1" applyBorder="1" applyAlignment="1">
      <alignment horizontal="center"/>
    </xf>
    <xf numFmtId="0" fontId="9" fillId="0" borderId="18" xfId="0" applyFont="1" applyBorder="1" applyAlignment="1">
      <alignment horizontal="left"/>
    </xf>
    <xf numFmtId="2" fontId="6" fillId="3" borderId="0" xfId="0" applyNumberFormat="1" applyFont="1" applyFill="1" applyProtection="1">
      <protection locked="0"/>
    </xf>
    <xf numFmtId="0" fontId="6" fillId="2" borderId="5" xfId="0" applyFont="1" applyFill="1" applyBorder="1" applyProtection="1">
      <protection locked="0"/>
    </xf>
    <xf numFmtId="0" fontId="6" fillId="3" borderId="7" xfId="0" applyFont="1" applyFill="1" applyBorder="1" applyProtection="1">
      <protection locked="0"/>
    </xf>
    <xf numFmtId="0" fontId="6" fillId="0" borderId="10" xfId="0" applyFont="1" applyBorder="1" applyAlignment="1" applyProtection="1">
      <alignment horizontal="right"/>
      <protection locked="0"/>
    </xf>
    <xf numFmtId="0" fontId="6" fillId="0" borderId="5" xfId="0" applyFont="1" applyBorder="1" applyAlignment="1" applyProtection="1">
      <alignment horizontal="right"/>
      <protection locked="0"/>
    </xf>
    <xf numFmtId="0" fontId="6" fillId="3" borderId="14" xfId="0" applyFont="1" applyFill="1" applyBorder="1" applyProtection="1">
      <protection locked="0"/>
    </xf>
    <xf numFmtId="0" fontId="6" fillId="0" borderId="12" xfId="0" applyFont="1" applyBorder="1" applyAlignment="1" applyProtection="1">
      <alignment horizontal="left"/>
      <protection locked="0"/>
    </xf>
    <xf numFmtId="0" fontId="6" fillId="0" borderId="11" xfId="0" applyFont="1" applyBorder="1" applyAlignment="1" applyProtection="1">
      <alignment horizontal="left"/>
      <protection locked="0"/>
    </xf>
    <xf numFmtId="0" fontId="0" fillId="5" borderId="0" xfId="0" applyFill="1"/>
    <xf numFmtId="0" fontId="9" fillId="0" borderId="11" xfId="0" applyFont="1" applyBorder="1"/>
    <xf numFmtId="0" fontId="9" fillId="0" borderId="22" xfId="0" applyFont="1" applyBorder="1"/>
    <xf numFmtId="2" fontId="17" fillId="2" borderId="5" xfId="0" applyNumberFormat="1" applyFont="1" applyFill="1" applyBorder="1" applyProtection="1">
      <protection locked="0"/>
    </xf>
    <xf numFmtId="0" fontId="6" fillId="6" borderId="3" xfId="0" applyFont="1" applyFill="1" applyBorder="1"/>
    <xf numFmtId="0" fontId="4" fillId="0" borderId="0" xfId="0" applyFont="1" applyAlignment="1" applyProtection="1">
      <alignment horizontal="center"/>
      <protection locked="0"/>
    </xf>
    <xf numFmtId="2" fontId="10" fillId="0" borderId="3" xfId="0" applyNumberFormat="1" applyFont="1" applyBorder="1" applyProtection="1">
      <protection locked="0"/>
    </xf>
    <xf numFmtId="1" fontId="14" fillId="0" borderId="3" xfId="0" applyNumberFormat="1" applyFont="1" applyBorder="1" applyAlignment="1">
      <alignment horizontal="left"/>
    </xf>
    <xf numFmtId="2" fontId="15" fillId="0" borderId="5" xfId="0" applyNumberFormat="1" applyFont="1" applyBorder="1"/>
    <xf numFmtId="10" fontId="6" fillId="0" borderId="17" xfId="3" applyNumberFormat="1" applyFont="1" applyBorder="1"/>
    <xf numFmtId="2" fontId="16" fillId="0" borderId="0" xfId="0" applyNumberFormat="1" applyFont="1" applyProtection="1">
      <protection locked="0"/>
    </xf>
    <xf numFmtId="0" fontId="8" fillId="0" borderId="11" xfId="0" applyFont="1" applyBorder="1"/>
    <xf numFmtId="0" fontId="6" fillId="0" borderId="8" xfId="0" applyFont="1" applyBorder="1"/>
    <xf numFmtId="2" fontId="15" fillId="0" borderId="5" xfId="0" applyNumberFormat="1" applyFont="1" applyBorder="1" applyProtection="1">
      <protection locked="0"/>
    </xf>
    <xf numFmtId="2" fontId="6" fillId="0" borderId="5" xfId="0" applyNumberFormat="1" applyFont="1" applyBorder="1" applyProtection="1">
      <protection locked="0"/>
    </xf>
    <xf numFmtId="0" fontId="8" fillId="0" borderId="15" xfId="0" applyFont="1" applyBorder="1"/>
    <xf numFmtId="0" fontId="7" fillId="0" borderId="0" xfId="2" applyAlignment="1" applyProtection="1"/>
    <xf numFmtId="0" fontId="21" fillId="0" borderId="6" xfId="0" applyFont="1" applyBorder="1"/>
    <xf numFmtId="2" fontId="24" fillId="0" borderId="0" xfId="0" applyNumberFormat="1" applyFont="1"/>
    <xf numFmtId="0" fontId="25" fillId="0" borderId="0" xfId="0" applyFont="1"/>
    <xf numFmtId="0" fontId="19" fillId="0" borderId="0" xfId="0" applyFont="1"/>
    <xf numFmtId="0" fontId="15" fillId="0" borderId="3" xfId="0" applyFont="1" applyBorder="1"/>
    <xf numFmtId="10" fontId="15" fillId="0" borderId="5" xfId="3" applyNumberFormat="1" applyFont="1" applyBorder="1"/>
    <xf numFmtId="10" fontId="15" fillId="0" borderId="0" xfId="3" applyNumberFormat="1" applyFont="1" applyBorder="1"/>
    <xf numFmtId="2" fontId="15" fillId="0" borderId="0" xfId="0" applyNumberFormat="1" applyFont="1"/>
    <xf numFmtId="0" fontId="22" fillId="6" borderId="0" xfId="0" applyFont="1" applyFill="1"/>
    <xf numFmtId="2" fontId="26" fillId="6" borderId="0" xfId="0" applyNumberFormat="1" applyFont="1" applyFill="1"/>
    <xf numFmtId="2" fontId="6" fillId="6" borderId="7" xfId="0" applyNumberFormat="1" applyFont="1" applyFill="1" applyBorder="1"/>
    <xf numFmtId="0" fontId="0" fillId="6" borderId="0" xfId="0" applyFill="1"/>
    <xf numFmtId="2" fontId="10" fillId="3" borderId="5" xfId="0" applyNumberFormat="1" applyFont="1" applyFill="1" applyBorder="1" applyAlignment="1" applyProtection="1">
      <alignment horizontal="right"/>
      <protection locked="0"/>
    </xf>
    <xf numFmtId="2" fontId="17" fillId="3" borderId="5" xfId="0" applyNumberFormat="1" applyFont="1" applyFill="1" applyBorder="1"/>
    <xf numFmtId="2" fontId="17" fillId="4" borderId="5" xfId="0" applyNumberFormat="1" applyFont="1" applyFill="1" applyBorder="1" applyProtection="1">
      <protection locked="0"/>
    </xf>
    <xf numFmtId="2" fontId="17" fillId="3" borderId="5" xfId="0" applyNumberFormat="1" applyFont="1" applyFill="1" applyBorder="1" applyProtection="1">
      <protection locked="0"/>
    </xf>
    <xf numFmtId="2" fontId="17" fillId="2" borderId="5" xfId="0" applyNumberFormat="1" applyFont="1" applyFill="1" applyBorder="1" applyAlignment="1" applyProtection="1">
      <alignment horizontal="right"/>
      <protection locked="0"/>
    </xf>
    <xf numFmtId="2" fontId="17" fillId="3" borderId="7" xfId="0" applyNumberFormat="1" applyFont="1" applyFill="1" applyBorder="1" applyAlignment="1">
      <alignment horizontal="right"/>
    </xf>
    <xf numFmtId="49" fontId="17" fillId="3" borderId="5" xfId="0" applyNumberFormat="1" applyFont="1" applyFill="1" applyBorder="1" applyAlignment="1">
      <alignment horizontal="center"/>
    </xf>
    <xf numFmtId="2" fontId="17" fillId="3" borderId="7" xfId="0" applyNumberFormat="1" applyFont="1" applyFill="1" applyBorder="1"/>
    <xf numFmtId="0" fontId="17" fillId="3" borderId="5" xfId="0" applyFont="1" applyFill="1" applyBorder="1" applyAlignment="1">
      <alignment horizontal="center"/>
    </xf>
    <xf numFmtId="2" fontId="17" fillId="2" borderId="5" xfId="0" applyNumberFormat="1" applyFont="1" applyFill="1" applyBorder="1" applyAlignment="1" applyProtection="1">
      <alignment horizontal="center"/>
      <protection locked="0"/>
    </xf>
    <xf numFmtId="2" fontId="18" fillId="6" borderId="0" xfId="0" applyNumberFormat="1" applyFont="1" applyFill="1" applyAlignment="1" applyProtection="1">
      <alignment horizontal="center"/>
      <protection locked="0"/>
    </xf>
    <xf numFmtId="0" fontId="22" fillId="0" borderId="4" xfId="0" applyFont="1" applyBorder="1"/>
    <xf numFmtId="0" fontId="6" fillId="6" borderId="0" xfId="0" applyFont="1" applyFill="1"/>
    <xf numFmtId="2" fontId="17" fillId="3" borderId="5" xfId="0" applyNumberFormat="1" applyFont="1" applyFill="1" applyBorder="1" applyAlignment="1">
      <alignment horizontal="right"/>
    </xf>
    <xf numFmtId="2" fontId="26" fillId="6" borderId="5" xfId="0" applyNumberFormat="1" applyFont="1" applyFill="1" applyBorder="1"/>
    <xf numFmtId="2" fontId="6" fillId="7" borderId="5" xfId="0" applyNumberFormat="1" applyFont="1" applyFill="1" applyBorder="1"/>
    <xf numFmtId="2" fontId="6" fillId="6" borderId="0" xfId="0" applyNumberFormat="1" applyFont="1" applyFill="1"/>
    <xf numFmtId="2" fontId="6" fillId="6" borderId="5" xfId="0" applyNumberFormat="1" applyFont="1" applyFill="1" applyBorder="1"/>
    <xf numFmtId="0" fontId="28" fillId="6" borderId="0" xfId="0" applyFont="1" applyFill="1"/>
    <xf numFmtId="0" fontId="5" fillId="6" borderId="0" xfId="0" applyFont="1" applyFill="1"/>
    <xf numFmtId="165" fontId="5" fillId="0" borderId="10" xfId="0" applyNumberFormat="1" applyFont="1" applyBorder="1"/>
    <xf numFmtId="165" fontId="5" fillId="0" borderId="7" xfId="0" applyNumberFormat="1" applyFont="1" applyBorder="1"/>
    <xf numFmtId="0" fontId="28" fillId="0" borderId="0" xfId="0" applyFont="1"/>
    <xf numFmtId="0" fontId="0" fillId="8" borderId="5" xfId="0" applyFill="1" applyBorder="1" applyProtection="1">
      <protection locked="0"/>
    </xf>
    <xf numFmtId="0" fontId="2" fillId="0" borderId="0" xfId="0" applyFont="1" applyProtection="1">
      <protection locked="0"/>
    </xf>
    <xf numFmtId="0" fontId="5" fillId="0" borderId="0" xfId="0" applyFont="1" applyProtection="1">
      <protection locked="0"/>
    </xf>
    <xf numFmtId="0" fontId="2" fillId="0" borderId="5" xfId="0" applyFont="1" applyBorder="1"/>
    <xf numFmtId="0" fontId="2" fillId="0" borderId="0" xfId="0" applyFont="1"/>
    <xf numFmtId="0" fontId="2" fillId="9" borderId="5" xfId="0" applyFont="1" applyFill="1" applyBorder="1"/>
    <xf numFmtId="0" fontId="5" fillId="0" borderId="0" xfId="0" applyFont="1" applyAlignment="1">
      <alignment horizontal="right"/>
    </xf>
    <xf numFmtId="0" fontId="0" fillId="3" borderId="11" xfId="0" applyFill="1" applyBorder="1" applyProtection="1">
      <protection locked="0"/>
    </xf>
    <xf numFmtId="49" fontId="6" fillId="3" borderId="7" xfId="0" applyNumberFormat="1" applyFont="1" applyFill="1" applyBorder="1" applyProtection="1">
      <protection locked="0"/>
    </xf>
    <xf numFmtId="165" fontId="1" fillId="0" borderId="10" xfId="0" applyNumberFormat="1" applyFont="1" applyBorder="1"/>
    <xf numFmtId="165" fontId="1" fillId="0" borderId="7" xfId="0" applyNumberFormat="1" applyFont="1" applyBorder="1"/>
    <xf numFmtId="0" fontId="1" fillId="8" borderId="5" xfId="0" applyFont="1" applyFill="1" applyBorder="1" applyProtection="1">
      <protection locked="0"/>
    </xf>
    <xf numFmtId="2" fontId="6" fillId="0" borderId="19" xfId="0" applyNumberFormat="1" applyFont="1" applyBorder="1"/>
    <xf numFmtId="2" fontId="10" fillId="2" borderId="10" xfId="0" applyNumberFormat="1" applyFont="1" applyFill="1" applyBorder="1" applyProtection="1">
      <protection locked="0"/>
    </xf>
    <xf numFmtId="2" fontId="10" fillId="2" borderId="8" xfId="0" applyNumberFormat="1" applyFont="1" applyFill="1" applyBorder="1" applyProtection="1">
      <protection locked="0"/>
    </xf>
    <xf numFmtId="2" fontId="15" fillId="0" borderId="7" xfId="0" applyNumberFormat="1" applyFont="1" applyBorder="1"/>
    <xf numFmtId="2" fontId="6" fillId="0" borderId="2" xfId="0" applyNumberFormat="1" applyFont="1" applyBorder="1"/>
    <xf numFmtId="2" fontId="6" fillId="0" borderId="26" xfId="0" applyNumberFormat="1" applyFont="1" applyBorder="1"/>
    <xf numFmtId="2" fontId="6" fillId="0" borderId="27" xfId="0" applyNumberFormat="1" applyFont="1" applyBorder="1"/>
    <xf numFmtId="2" fontId="15" fillId="6" borderId="5" xfId="0" applyNumberFormat="1" applyFont="1" applyFill="1" applyBorder="1"/>
    <xf numFmtId="2" fontId="6" fillId="6" borderId="6" xfId="0" applyNumberFormat="1" applyFont="1" applyFill="1" applyBorder="1"/>
    <xf numFmtId="2" fontId="6" fillId="7" borderId="23" xfId="0" applyNumberFormat="1" applyFont="1" applyFill="1" applyBorder="1"/>
    <xf numFmtId="2" fontId="6" fillId="7" borderId="24" xfId="0" applyNumberFormat="1" applyFont="1" applyFill="1" applyBorder="1"/>
    <xf numFmtId="7" fontId="9" fillId="7" borderId="25" xfId="1" applyNumberFormat="1" applyFont="1" applyFill="1" applyBorder="1"/>
    <xf numFmtId="0" fontId="6" fillId="7" borderId="24" xfId="0" applyFont="1" applyFill="1" applyBorder="1"/>
    <xf numFmtId="164" fontId="9" fillId="7" borderId="25" xfId="0" quotePrefix="1" applyNumberFormat="1" applyFont="1" applyFill="1" applyBorder="1" applyAlignment="1">
      <alignment horizontal="right"/>
    </xf>
    <xf numFmtId="0" fontId="9" fillId="0" borderId="3" xfId="0" applyFont="1" applyBorder="1"/>
    <xf numFmtId="2" fontId="9" fillId="0" borderId="5" xfId="0" applyNumberFormat="1" applyFont="1" applyBorder="1" applyAlignment="1">
      <alignment horizontal="center"/>
    </xf>
    <xf numFmtId="2" fontId="9" fillId="6" borderId="12" xfId="0" applyNumberFormat="1" applyFont="1" applyFill="1" applyBorder="1" applyProtection="1">
      <protection locked="0"/>
    </xf>
    <xf numFmtId="2" fontId="9" fillId="6" borderId="12" xfId="0" applyNumberFormat="1" applyFont="1" applyFill="1" applyBorder="1"/>
    <xf numFmtId="2" fontId="9" fillId="8" borderId="6" xfId="0" applyNumberFormat="1" applyFont="1" applyFill="1" applyBorder="1" applyProtection="1">
      <protection locked="0"/>
    </xf>
    <xf numFmtId="2" fontId="9" fillId="8" borderId="11" xfId="0" applyNumberFormat="1" applyFont="1" applyFill="1" applyBorder="1"/>
    <xf numFmtId="2" fontId="9" fillId="8" borderId="2" xfId="0" applyNumberFormat="1" applyFont="1" applyFill="1" applyBorder="1" applyProtection="1">
      <protection locked="0"/>
    </xf>
    <xf numFmtId="2" fontId="9" fillId="8" borderId="12" xfId="0" applyNumberFormat="1" applyFont="1" applyFill="1" applyBorder="1"/>
    <xf numFmtId="1" fontId="9" fillId="8" borderId="5" xfId="0" applyNumberFormat="1" applyFont="1" applyFill="1" applyBorder="1" applyProtection="1">
      <protection locked="0"/>
    </xf>
    <xf numFmtId="2" fontId="9" fillId="8" borderId="8" xfId="0" applyNumberFormat="1" applyFont="1" applyFill="1" applyBorder="1"/>
    <xf numFmtId="2" fontId="9" fillId="8" borderId="13" xfId="0" applyNumberFormat="1" applyFont="1" applyFill="1" applyBorder="1"/>
    <xf numFmtId="0" fontId="2" fillId="0" borderId="18" xfId="0" applyFont="1" applyBorder="1"/>
    <xf numFmtId="164" fontId="2" fillId="0" borderId="20" xfId="0" applyNumberFormat="1" applyFont="1" applyBorder="1"/>
    <xf numFmtId="0" fontId="1" fillId="0" borderId="0" xfId="0" applyFont="1" applyAlignment="1">
      <alignment horizontal="right"/>
    </xf>
    <xf numFmtId="2" fontId="6" fillId="3" borderId="5" xfId="0" applyNumberFormat="1" applyFont="1" applyFill="1" applyBorder="1" applyAlignment="1" applyProtection="1">
      <alignment horizontal="right"/>
      <protection locked="0"/>
    </xf>
    <xf numFmtId="2" fontId="6" fillId="7" borderId="8" xfId="0" applyNumberFormat="1" applyFont="1" applyFill="1" applyBorder="1"/>
    <xf numFmtId="2" fontId="0" fillId="0" borderId="5" xfId="0" applyNumberFormat="1" applyBorder="1"/>
    <xf numFmtId="0" fontId="6" fillId="0" borderId="6" xfId="0" applyFont="1" applyBorder="1"/>
    <xf numFmtId="0" fontId="10" fillId="0" borderId="3" xfId="0" applyFont="1" applyBorder="1" applyAlignment="1" applyProtection="1">
      <alignment horizontal="center"/>
      <protection locked="0"/>
    </xf>
    <xf numFmtId="2" fontId="9" fillId="0" borderId="4" xfId="0" applyNumberFormat="1" applyFont="1" applyBorder="1" applyAlignment="1" applyProtection="1">
      <alignment horizontal="right"/>
      <protection locked="0"/>
    </xf>
    <xf numFmtId="0" fontId="9" fillId="0" borderId="0" xfId="0" applyFont="1" applyAlignment="1">
      <alignment horizontal="center"/>
    </xf>
    <xf numFmtId="0" fontId="6" fillId="0" borderId="19" xfId="0" applyFont="1" applyBorder="1"/>
    <xf numFmtId="0" fontId="32" fillId="0" borderId="0" xfId="0" applyFont="1"/>
    <xf numFmtId="2" fontId="32" fillId="0" borderId="0" xfId="0" quotePrefix="1" applyNumberFormat="1" applyFont="1"/>
    <xf numFmtId="0" fontId="8" fillId="0" borderId="0" xfId="0" applyFont="1" applyAlignment="1">
      <alignment horizontal="left" vertical="top"/>
    </xf>
    <xf numFmtId="2" fontId="32" fillId="0" borderId="0" xfId="0" applyNumberFormat="1" applyFont="1"/>
    <xf numFmtId="15" fontId="32" fillId="0" borderId="0" xfId="0" applyNumberFormat="1" applyFont="1"/>
    <xf numFmtId="0" fontId="32" fillId="0" borderId="0" xfId="0" applyFont="1" applyAlignment="1">
      <alignment horizontal="right"/>
    </xf>
    <xf numFmtId="2" fontId="17" fillId="0" borderId="28" xfId="0" applyNumberFormat="1" applyFont="1" applyBorder="1" applyAlignment="1">
      <alignment horizontal="right"/>
    </xf>
    <xf numFmtId="0" fontId="6" fillId="0" borderId="29" xfId="0" applyFont="1" applyBorder="1"/>
    <xf numFmtId="0" fontId="8" fillId="0" borderId="17" xfId="0" applyFont="1" applyBorder="1"/>
    <xf numFmtId="2" fontId="6" fillId="0" borderId="17" xfId="0" applyNumberFormat="1" applyFont="1" applyBorder="1"/>
    <xf numFmtId="0" fontId="6" fillId="0" borderId="30" xfId="0" applyFont="1" applyBorder="1"/>
    <xf numFmtId="0" fontId="17" fillId="0" borderId="31" xfId="0" applyFont="1" applyBorder="1" applyAlignment="1">
      <alignment horizontal="center"/>
    </xf>
    <xf numFmtId="2" fontId="6" fillId="10" borderId="32" xfId="0" applyNumberFormat="1" applyFont="1" applyFill="1" applyBorder="1"/>
    <xf numFmtId="2" fontId="17" fillId="0" borderId="32" xfId="0" applyNumberFormat="1" applyFont="1" applyBorder="1"/>
    <xf numFmtId="2" fontId="22" fillId="0" borderId="0" xfId="0" applyNumberFormat="1" applyFont="1"/>
    <xf numFmtId="0" fontId="22" fillId="0" borderId="3" xfId="0" applyFont="1" applyBorder="1"/>
    <xf numFmtId="0" fontId="6" fillId="0" borderId="31" xfId="0" applyFont="1" applyBorder="1"/>
    <xf numFmtId="2" fontId="17" fillId="0" borderId="32" xfId="0" applyNumberFormat="1" applyFont="1" applyBorder="1" applyAlignment="1">
      <alignment horizontal="right"/>
    </xf>
    <xf numFmtId="2" fontId="17" fillId="0" borderId="33" xfId="0" applyNumberFormat="1" applyFont="1" applyBorder="1" applyAlignment="1">
      <alignment horizontal="right"/>
    </xf>
    <xf numFmtId="0" fontId="8" fillId="0" borderId="34" xfId="0" applyFont="1" applyBorder="1"/>
    <xf numFmtId="2" fontId="6" fillId="0" borderId="35" xfId="0" applyNumberFormat="1" applyFont="1" applyBorder="1"/>
    <xf numFmtId="0" fontId="8" fillId="0" borderId="35" xfId="0" applyFont="1" applyBorder="1"/>
    <xf numFmtId="2" fontId="6" fillId="0" borderId="36" xfId="0" applyNumberFormat="1" applyFont="1" applyBorder="1"/>
    <xf numFmtId="0" fontId="6" fillId="0" borderId="34" xfId="0" applyFont="1" applyBorder="1"/>
    <xf numFmtId="0" fontId="32" fillId="0" borderId="1" xfId="0" applyFont="1" applyBorder="1"/>
    <xf numFmtId="0" fontId="6" fillId="0" borderId="1" xfId="0" applyFont="1" applyBorder="1" applyAlignment="1">
      <alignment horizontal="left"/>
    </xf>
    <xf numFmtId="2" fontId="6" fillId="10" borderId="5" xfId="0" applyNumberFormat="1" applyFont="1" applyFill="1" applyBorder="1"/>
    <xf numFmtId="0" fontId="6" fillId="0" borderId="4" xfId="0" applyFont="1" applyBorder="1" applyAlignment="1">
      <alignment horizontal="left"/>
    </xf>
    <xf numFmtId="0" fontId="6" fillId="0" borderId="3" xfId="0" applyFont="1" applyBorder="1" applyAlignment="1">
      <alignment horizontal="left"/>
    </xf>
    <xf numFmtId="2" fontId="6" fillId="10" borderId="7" xfId="0" applyNumberFormat="1" applyFont="1" applyFill="1" applyBorder="1"/>
    <xf numFmtId="2" fontId="9" fillId="10" borderId="37" xfId="0" applyNumberFormat="1" applyFont="1" applyFill="1" applyBorder="1" applyAlignment="1">
      <alignment horizontal="right"/>
    </xf>
    <xf numFmtId="0" fontId="6" fillId="0" borderId="19" xfId="0" applyFont="1" applyBorder="1" applyAlignment="1">
      <alignment horizontal="left"/>
    </xf>
    <xf numFmtId="2" fontId="9" fillId="6" borderId="17" xfId="0" applyNumberFormat="1" applyFont="1" applyFill="1" applyBorder="1"/>
    <xf numFmtId="2" fontId="9" fillId="0" borderId="19" xfId="0" applyNumberFormat="1" applyFont="1" applyBorder="1" applyAlignment="1">
      <alignment horizontal="right"/>
    </xf>
    <xf numFmtId="0" fontId="18" fillId="0" borderId="0" xfId="0" applyFont="1"/>
    <xf numFmtId="2" fontId="9" fillId="10" borderId="20" xfId="0" applyNumberFormat="1" applyFont="1" applyFill="1" applyBorder="1"/>
    <xf numFmtId="2" fontId="9" fillId="10" borderId="30" xfId="0" applyNumberFormat="1" applyFont="1" applyFill="1" applyBorder="1" applyAlignment="1">
      <alignment horizontal="right"/>
    </xf>
    <xf numFmtId="2" fontId="9" fillId="10" borderId="38" xfId="0" applyNumberFormat="1" applyFont="1" applyFill="1" applyBorder="1"/>
    <xf numFmtId="2" fontId="16" fillId="0" borderId="39" xfId="0" applyNumberFormat="1" applyFont="1" applyBorder="1" applyProtection="1">
      <protection locked="0"/>
    </xf>
    <xf numFmtId="2" fontId="16" fillId="0" borderId="5" xfId="0" applyNumberFormat="1" applyFont="1" applyBorder="1" applyProtection="1">
      <protection locked="0"/>
    </xf>
    <xf numFmtId="2" fontId="9" fillId="10" borderId="22" xfId="0" applyNumberFormat="1" applyFont="1" applyFill="1" applyBorder="1"/>
    <xf numFmtId="164" fontId="9" fillId="10" borderId="5" xfId="0" applyNumberFormat="1" applyFont="1" applyFill="1" applyBorder="1"/>
    <xf numFmtId="164" fontId="6" fillId="0" borderId="0" xfId="0" applyNumberFormat="1" applyFont="1"/>
    <xf numFmtId="2" fontId="16" fillId="0" borderId="8" xfId="0" applyNumberFormat="1" applyFont="1" applyBorder="1" applyProtection="1">
      <protection locked="0"/>
    </xf>
    <xf numFmtId="164" fontId="9" fillId="10" borderId="5" xfId="4" applyNumberFormat="1" applyFont="1" applyFill="1" applyBorder="1" applyAlignment="1" applyProtection="1">
      <alignment horizontal="right"/>
    </xf>
    <xf numFmtId="2" fontId="9" fillId="10" borderId="40" xfId="0" applyNumberFormat="1" applyFont="1" applyFill="1" applyBorder="1"/>
    <xf numFmtId="2" fontId="16" fillId="0" borderId="41" xfId="0" applyNumberFormat="1" applyFont="1" applyBorder="1" applyProtection="1">
      <protection locked="0"/>
    </xf>
    <xf numFmtId="2" fontId="16" fillId="0" borderId="7" xfId="0" applyNumberFormat="1" applyFont="1" applyBorder="1" applyProtection="1">
      <protection locked="0"/>
    </xf>
    <xf numFmtId="2" fontId="16" fillId="0" borderId="15" xfId="0" applyNumberFormat="1" applyFont="1" applyBorder="1" applyProtection="1">
      <protection locked="0"/>
    </xf>
    <xf numFmtId="0" fontId="9" fillId="0" borderId="0" xfId="0" applyFont="1" applyAlignment="1">
      <alignment horizontal="left"/>
    </xf>
    <xf numFmtId="0" fontId="18" fillId="0" borderId="12" xfId="0" applyFont="1" applyBorder="1"/>
    <xf numFmtId="2" fontId="6" fillId="10" borderId="8" xfId="0" applyNumberFormat="1" applyFont="1" applyFill="1" applyBorder="1"/>
    <xf numFmtId="2" fontId="6" fillId="0" borderId="3" xfId="0" applyNumberFormat="1" applyFont="1" applyBorder="1" applyProtection="1">
      <protection locked="0"/>
    </xf>
    <xf numFmtId="2" fontId="6" fillId="0" borderId="4" xfId="0" applyNumberFormat="1" applyFont="1" applyBorder="1" applyProtection="1">
      <protection locked="0"/>
    </xf>
    <xf numFmtId="2" fontId="30" fillId="0" borderId="0" xfId="0" applyNumberFormat="1" applyFont="1"/>
    <xf numFmtId="2" fontId="9" fillId="10" borderId="28" xfId="0" applyNumberFormat="1" applyFont="1" applyFill="1" applyBorder="1"/>
    <xf numFmtId="2" fontId="9" fillId="10" borderId="43" xfId="0" applyNumberFormat="1" applyFont="1" applyFill="1" applyBorder="1"/>
    <xf numFmtId="2" fontId="9" fillId="10" borderId="39" xfId="0" applyNumberFormat="1" applyFont="1" applyFill="1" applyBorder="1"/>
    <xf numFmtId="2" fontId="9" fillId="10" borderId="31" xfId="0" applyNumberFormat="1" applyFont="1" applyFill="1" applyBorder="1"/>
    <xf numFmtId="2" fontId="9" fillId="10" borderId="6" xfId="0" applyNumberFormat="1" applyFont="1" applyFill="1" applyBorder="1"/>
    <xf numFmtId="2" fontId="9" fillId="10" borderId="5" xfId="0" applyNumberFormat="1" applyFont="1" applyFill="1" applyBorder="1"/>
    <xf numFmtId="2" fontId="9" fillId="10" borderId="32" xfId="0" applyNumberFormat="1" applyFont="1" applyFill="1" applyBorder="1"/>
    <xf numFmtId="0" fontId="6" fillId="0" borderId="44" xfId="0" applyFont="1" applyBorder="1"/>
    <xf numFmtId="2" fontId="16" fillId="0" borderId="6" xfId="0" applyNumberFormat="1" applyFont="1" applyBorder="1" applyProtection="1">
      <protection locked="0"/>
    </xf>
    <xf numFmtId="0" fontId="6" fillId="0" borderId="45" xfId="0" applyFont="1" applyBorder="1"/>
    <xf numFmtId="10" fontId="6" fillId="10" borderId="5" xfId="5" applyNumberFormat="1" applyFont="1" applyFill="1" applyBorder="1" applyAlignment="1" applyProtection="1">
      <alignment horizontal="center"/>
    </xf>
    <xf numFmtId="0" fontId="6" fillId="0" borderId="35" xfId="0" applyFont="1" applyBorder="1"/>
    <xf numFmtId="2" fontId="6" fillId="0" borderId="46" xfId="0" applyNumberFormat="1" applyFont="1" applyBorder="1"/>
    <xf numFmtId="0" fontId="6" fillId="0" borderId="17" xfId="0" applyFont="1" applyBorder="1"/>
    <xf numFmtId="2" fontId="16" fillId="0" borderId="1" xfId="0" applyNumberFormat="1" applyFont="1" applyBorder="1"/>
    <xf numFmtId="2" fontId="16" fillId="0" borderId="12" xfId="0" applyNumberFormat="1" applyFont="1" applyBorder="1" applyProtection="1">
      <protection locked="0"/>
    </xf>
    <xf numFmtId="2" fontId="9" fillId="10" borderId="47" xfId="0" applyNumberFormat="1" applyFont="1" applyFill="1" applyBorder="1"/>
    <xf numFmtId="2" fontId="16" fillId="0" borderId="10" xfId="0" applyNumberFormat="1" applyFont="1" applyBorder="1" applyProtection="1">
      <protection locked="0"/>
    </xf>
    <xf numFmtId="2" fontId="9" fillId="10" borderId="33" xfId="0" applyNumberFormat="1" applyFont="1" applyFill="1" applyBorder="1"/>
    <xf numFmtId="14" fontId="16" fillId="0" borderId="17" xfId="0" applyNumberFormat="1" applyFont="1" applyBorder="1" applyAlignment="1">
      <alignment horizontal="center"/>
    </xf>
    <xf numFmtId="2" fontId="9" fillId="0" borderId="0" xfId="0" applyNumberFormat="1" applyFont="1"/>
    <xf numFmtId="2" fontId="16" fillId="0" borderId="0" xfId="0" applyNumberFormat="1" applyFont="1"/>
    <xf numFmtId="2" fontId="16" fillId="0" borderId="43" xfId="0" applyNumberFormat="1" applyFont="1" applyBorder="1" applyProtection="1">
      <protection locked="0"/>
    </xf>
    <xf numFmtId="2" fontId="16" fillId="0" borderId="4" xfId="0" applyNumberFormat="1" applyFont="1" applyBorder="1" applyProtection="1">
      <protection locked="0"/>
    </xf>
    <xf numFmtId="2" fontId="9" fillId="0" borderId="24" xfId="0" applyNumberFormat="1" applyFont="1" applyBorder="1" applyAlignment="1">
      <alignment horizontal="center"/>
    </xf>
    <xf numFmtId="14" fontId="16" fillId="0" borderId="17" xfId="0" applyNumberFormat="1" applyFont="1" applyBorder="1" applyAlignment="1" applyProtection="1">
      <alignment horizontal="center"/>
      <protection locked="0"/>
    </xf>
    <xf numFmtId="14" fontId="16" fillId="0" borderId="0" xfId="0" applyNumberFormat="1" applyFont="1" applyAlignment="1" applyProtection="1">
      <alignment horizontal="center"/>
      <protection locked="0"/>
    </xf>
    <xf numFmtId="14" fontId="16" fillId="0" borderId="39" xfId="0" applyNumberFormat="1" applyFont="1" applyBorder="1" applyAlignment="1" applyProtection="1">
      <alignment horizontal="center"/>
      <protection locked="0"/>
    </xf>
    <xf numFmtId="14" fontId="16" fillId="0" borderId="43" xfId="0" applyNumberFormat="1" applyFont="1" applyBorder="1" applyAlignment="1" applyProtection="1">
      <alignment horizontal="center"/>
      <protection locked="0"/>
    </xf>
    <xf numFmtId="2" fontId="9" fillId="0" borderId="45" xfId="0" applyNumberFormat="1" applyFont="1" applyBorder="1" applyAlignment="1">
      <alignment horizontal="center"/>
    </xf>
    <xf numFmtId="1" fontId="16" fillId="0" borderId="4" xfId="0" applyNumberFormat="1" applyFont="1" applyBorder="1" applyAlignment="1" applyProtection="1">
      <alignment horizontal="center"/>
      <protection locked="0"/>
    </xf>
    <xf numFmtId="9" fontId="16" fillId="0" borderId="4" xfId="0" applyNumberFormat="1" applyFont="1" applyBorder="1" applyAlignment="1" applyProtection="1">
      <alignment horizontal="center"/>
      <protection locked="0"/>
    </xf>
    <xf numFmtId="0" fontId="6" fillId="0" borderId="45" xfId="0" applyFont="1" applyBorder="1" applyAlignment="1">
      <alignment horizontal="center"/>
    </xf>
    <xf numFmtId="0" fontId="16" fillId="0" borderId="4" xfId="0" applyFont="1" applyBorder="1" applyAlignment="1" applyProtection="1">
      <alignment horizontal="center"/>
      <protection locked="0"/>
    </xf>
    <xf numFmtId="2" fontId="6" fillId="0" borderId="30" xfId="0" applyNumberFormat="1" applyFont="1" applyBorder="1"/>
    <xf numFmtId="2" fontId="6" fillId="10" borderId="28" xfId="0" applyNumberFormat="1" applyFont="1" applyFill="1" applyBorder="1"/>
    <xf numFmtId="2" fontId="6" fillId="10" borderId="31" xfId="0" applyNumberFormat="1" applyFont="1" applyFill="1" applyBorder="1"/>
    <xf numFmtId="10" fontId="6" fillId="10" borderId="5" xfId="0" applyNumberFormat="1" applyFont="1" applyFill="1" applyBorder="1" applyAlignment="1">
      <alignment horizontal="center"/>
    </xf>
    <xf numFmtId="2" fontId="16" fillId="0" borderId="31" xfId="0" applyNumberFormat="1" applyFont="1" applyBorder="1" applyProtection="1">
      <protection locked="0"/>
    </xf>
    <xf numFmtId="0" fontId="9" fillId="0" borderId="33" xfId="0" applyFont="1" applyBorder="1" applyAlignment="1">
      <alignment horizontal="center"/>
    </xf>
    <xf numFmtId="0" fontId="9" fillId="0" borderId="41" xfId="0" applyFont="1" applyBorder="1" applyAlignment="1">
      <alignment horizontal="center"/>
    </xf>
    <xf numFmtId="0" fontId="9" fillId="0" borderId="26" xfId="0" applyFont="1" applyBorder="1" applyAlignment="1">
      <alignment horizontal="left"/>
    </xf>
    <xf numFmtId="0" fontId="9" fillId="0" borderId="48" xfId="0" applyFont="1" applyBorder="1" applyAlignment="1">
      <alignment horizontal="left"/>
    </xf>
    <xf numFmtId="0" fontId="36" fillId="0" borderId="0" xfId="0" applyFont="1" applyAlignment="1" applyProtection="1">
      <alignment horizontal="center"/>
      <protection locked="0"/>
    </xf>
    <xf numFmtId="0" fontId="36" fillId="0" borderId="0" xfId="0" applyFont="1" applyProtection="1">
      <protection locked="0"/>
    </xf>
    <xf numFmtId="0" fontId="6" fillId="0" borderId="0" xfId="0" applyFont="1" applyAlignment="1">
      <alignment horizontal="right"/>
    </xf>
    <xf numFmtId="2" fontId="16" fillId="0" borderId="5" xfId="0" applyNumberFormat="1" applyFont="1" applyBorder="1" applyAlignment="1" applyProtection="1">
      <alignment horizontal="center"/>
      <protection locked="0"/>
    </xf>
    <xf numFmtId="0" fontId="6" fillId="0" borderId="0" xfId="0" applyFont="1" applyAlignment="1">
      <alignment horizontal="left" vertical="top"/>
    </xf>
    <xf numFmtId="0" fontId="16" fillId="0" borderId="0" xfId="0" applyFont="1" applyProtection="1">
      <protection locked="0"/>
    </xf>
    <xf numFmtId="0" fontId="16" fillId="0" borderId="7" xfId="0" applyFont="1" applyBorder="1" applyAlignment="1" applyProtection="1">
      <alignment horizontal="center"/>
      <protection locked="0"/>
    </xf>
    <xf numFmtId="0" fontId="16" fillId="0" borderId="7" xfId="0" applyFont="1" applyBorder="1" applyProtection="1">
      <protection locked="0"/>
    </xf>
    <xf numFmtId="0" fontId="16" fillId="0" borderId="8" xfId="0" applyFont="1" applyBorder="1" applyAlignment="1" applyProtection="1">
      <alignment horizontal="center"/>
      <protection locked="0"/>
    </xf>
    <xf numFmtId="0" fontId="6" fillId="0" borderId="7" xfId="0" applyFont="1" applyBorder="1" applyAlignment="1">
      <alignment horizontal="right"/>
    </xf>
    <xf numFmtId="0" fontId="16" fillId="0" borderId="6" xfId="0" applyFont="1" applyBorder="1" applyProtection="1">
      <protection locked="0"/>
    </xf>
    <xf numFmtId="2" fontId="6" fillId="0" borderId="7" xfId="0" applyNumberFormat="1" applyFont="1" applyBorder="1" applyAlignment="1">
      <alignment horizontal="right"/>
    </xf>
    <xf numFmtId="2" fontId="6" fillId="10" borderId="5" xfId="0" applyNumberFormat="1" applyFont="1" applyFill="1" applyBorder="1" applyAlignment="1">
      <alignment horizontal="right"/>
    </xf>
    <xf numFmtId="0" fontId="6" fillId="0" borderId="16" xfId="0" applyFont="1" applyBorder="1" applyAlignment="1">
      <alignment horizontal="right"/>
    </xf>
    <xf numFmtId="0" fontId="9" fillId="0" borderId="5" xfId="0" applyFont="1" applyBorder="1" applyAlignment="1">
      <alignment horizontal="center" vertical="center"/>
    </xf>
    <xf numFmtId="0" fontId="6" fillId="0" borderId="10" xfId="0" applyFont="1" applyBorder="1" applyAlignment="1">
      <alignment horizontal="right"/>
    </xf>
    <xf numFmtId="0" fontId="0" fillId="5" borderId="0" xfId="0" applyFill="1" applyProtection="1">
      <protection locked="0"/>
    </xf>
    <xf numFmtId="0" fontId="0" fillId="0" borderId="17" xfId="0" applyBorder="1"/>
    <xf numFmtId="0" fontId="37" fillId="0" borderId="7" xfId="0" applyFont="1" applyBorder="1" applyAlignment="1" applyProtection="1">
      <alignment horizontal="center"/>
      <protection locked="0"/>
    </xf>
    <xf numFmtId="0" fontId="15" fillId="0" borderId="0" xfId="0" applyFont="1" applyAlignment="1" applyProtection="1">
      <alignment horizontal="right"/>
      <protection locked="0"/>
    </xf>
    <xf numFmtId="2" fontId="15" fillId="10" borderId="5" xfId="0" applyNumberFormat="1" applyFont="1" applyFill="1" applyBorder="1"/>
    <xf numFmtId="2" fontId="15" fillId="10" borderId="28" xfId="0" applyNumberFormat="1" applyFont="1" applyFill="1" applyBorder="1"/>
    <xf numFmtId="0" fontId="16" fillId="0" borderId="6" xfId="0" applyFont="1" applyBorder="1" applyAlignment="1" applyProtection="1">
      <alignment horizontal="center"/>
      <protection locked="0"/>
    </xf>
    <xf numFmtId="2" fontId="15" fillId="10" borderId="6" xfId="0" applyNumberFormat="1" applyFont="1" applyFill="1" applyBorder="1"/>
    <xf numFmtId="2" fontId="15" fillId="10" borderId="7" xfId="0" applyNumberFormat="1" applyFont="1" applyFill="1" applyBorder="1"/>
    <xf numFmtId="2" fontId="15" fillId="10" borderId="4" xfId="0" applyNumberFormat="1" applyFont="1" applyFill="1" applyBorder="1"/>
    <xf numFmtId="2" fontId="15" fillId="10" borderId="10" xfId="0" applyNumberFormat="1" applyFont="1" applyFill="1" applyBorder="1"/>
    <xf numFmtId="2" fontId="15" fillId="10" borderId="2" xfId="0" applyNumberFormat="1" applyFont="1" applyFill="1" applyBorder="1"/>
    <xf numFmtId="2" fontId="15" fillId="0" borderId="6" xfId="0" applyNumberFormat="1" applyFont="1" applyBorder="1" applyProtection="1">
      <protection locked="0"/>
    </xf>
    <xf numFmtId="2" fontId="38" fillId="0" borderId="15" xfId="0" applyNumberFormat="1" applyFont="1" applyBorder="1" applyProtection="1">
      <protection locked="0"/>
    </xf>
    <xf numFmtId="2" fontId="38" fillId="0" borderId="7" xfId="0" applyNumberFormat="1" applyFont="1" applyBorder="1" applyProtection="1">
      <protection locked="0"/>
    </xf>
    <xf numFmtId="2" fontId="15" fillId="10" borderId="32" xfId="0" applyNumberFormat="1" applyFont="1" applyFill="1" applyBorder="1" applyAlignment="1">
      <alignment horizontal="right"/>
    </xf>
    <xf numFmtId="2" fontId="9" fillId="10" borderId="42" xfId="0" applyNumberFormat="1" applyFont="1" applyFill="1" applyBorder="1"/>
    <xf numFmtId="2" fontId="9" fillId="10" borderId="42" xfId="0" applyNumberFormat="1" applyFont="1" applyFill="1" applyBorder="1" applyAlignment="1">
      <alignment horizontal="right"/>
    </xf>
    <xf numFmtId="2" fontId="9" fillId="10" borderId="49" xfId="0" applyNumberFormat="1" applyFont="1" applyFill="1" applyBorder="1"/>
    <xf numFmtId="2" fontId="6" fillId="10" borderId="50" xfId="0" applyNumberFormat="1" applyFont="1" applyFill="1" applyBorder="1"/>
    <xf numFmtId="0" fontId="34" fillId="11" borderId="51" xfId="0" applyFont="1" applyFill="1" applyBorder="1" applyAlignment="1">
      <alignment horizontal="center" vertical="center"/>
    </xf>
    <xf numFmtId="0" fontId="34" fillId="11" borderId="39" xfId="0" applyFont="1" applyFill="1" applyBorder="1" applyAlignment="1">
      <alignment horizontal="center" vertical="center"/>
    </xf>
    <xf numFmtId="0" fontId="34" fillId="11" borderId="28" xfId="0" applyFont="1" applyFill="1" applyBorder="1" applyAlignment="1">
      <alignment horizontal="center" vertical="center"/>
    </xf>
    <xf numFmtId="2" fontId="9" fillId="10" borderId="52" xfId="0" applyNumberFormat="1" applyFont="1" applyFill="1" applyBorder="1" applyAlignment="1">
      <alignment horizontal="right"/>
    </xf>
    <xf numFmtId="2" fontId="6" fillId="10" borderId="53" xfId="0" applyNumberFormat="1" applyFont="1" applyFill="1" applyBorder="1"/>
    <xf numFmtId="0" fontId="9" fillId="0" borderId="35" xfId="0" applyFont="1" applyBorder="1" applyAlignment="1">
      <alignment horizontal="left"/>
    </xf>
    <xf numFmtId="0" fontId="18" fillId="0" borderId="14" xfId="0" applyFont="1" applyBorder="1"/>
    <xf numFmtId="2" fontId="24" fillId="0" borderId="12" xfId="0" applyNumberFormat="1" applyFont="1" applyBorder="1"/>
    <xf numFmtId="2" fontId="24" fillId="0" borderId="1" xfId="0" applyNumberFormat="1" applyFont="1" applyBorder="1"/>
    <xf numFmtId="2" fontId="10" fillId="2" borderId="6" xfId="0" applyNumberFormat="1" applyFont="1" applyFill="1" applyBorder="1" applyAlignment="1" applyProtection="1">
      <alignment horizontal="center"/>
      <protection locked="0"/>
    </xf>
    <xf numFmtId="2" fontId="10" fillId="3" borderId="6" xfId="0" applyNumberFormat="1" applyFont="1" applyFill="1" applyBorder="1" applyAlignment="1" applyProtection="1">
      <alignment horizontal="center"/>
      <protection locked="0"/>
    </xf>
    <xf numFmtId="2" fontId="18" fillId="6" borderId="54" xfId="0" applyNumberFormat="1" applyFont="1" applyFill="1" applyBorder="1" applyAlignment="1">
      <alignment horizontal="center"/>
    </xf>
    <xf numFmtId="2" fontId="6" fillId="2" borderId="12" xfId="0" applyNumberFormat="1" applyFont="1" applyFill="1" applyBorder="1"/>
    <xf numFmtId="2" fontId="6" fillId="2" borderId="13" xfId="0" applyNumberFormat="1" applyFont="1" applyFill="1" applyBorder="1"/>
    <xf numFmtId="1" fontId="27" fillId="6" borderId="2" xfId="0" applyNumberFormat="1" applyFont="1" applyFill="1" applyBorder="1" applyAlignment="1">
      <alignment horizontal="left"/>
    </xf>
    <xf numFmtId="1" fontId="20" fillId="6" borderId="12" xfId="0" applyNumberFormat="1" applyFont="1" applyFill="1" applyBorder="1" applyAlignment="1">
      <alignment horizontal="center"/>
    </xf>
    <xf numFmtId="0" fontId="23" fillId="6" borderId="12" xfId="0" applyFont="1" applyFill="1" applyBorder="1"/>
    <xf numFmtId="0" fontId="23" fillId="6" borderId="3" xfId="0" applyFont="1" applyFill="1" applyBorder="1"/>
    <xf numFmtId="2" fontId="20" fillId="6" borderId="0" xfId="0" applyNumberFormat="1" applyFont="1" applyFill="1" applyAlignment="1" applyProtection="1">
      <alignment horizontal="center"/>
      <protection locked="0"/>
    </xf>
    <xf numFmtId="0" fontId="23" fillId="6" borderId="0" xfId="0" applyFont="1" applyFill="1"/>
    <xf numFmtId="2" fontId="20" fillId="6" borderId="3" xfId="0" applyNumberFormat="1" applyFont="1" applyFill="1" applyBorder="1"/>
    <xf numFmtId="2" fontId="20" fillId="6" borderId="0" xfId="0" applyNumberFormat="1" applyFont="1" applyFill="1"/>
    <xf numFmtId="2" fontId="29" fillId="6" borderId="3" xfId="0" applyNumberFormat="1" applyFont="1" applyFill="1" applyBorder="1"/>
    <xf numFmtId="0" fontId="0" fillId="0" borderId="11" xfId="0" applyBorder="1"/>
    <xf numFmtId="0" fontId="2" fillId="0" borderId="0" xfId="0" applyFont="1" applyAlignment="1">
      <alignment horizontal="right"/>
    </xf>
    <xf numFmtId="165" fontId="9" fillId="6" borderId="5" xfId="0" applyNumberFormat="1" applyFont="1" applyFill="1" applyBorder="1" applyProtection="1">
      <protection hidden="1"/>
    </xf>
    <xf numFmtId="0" fontId="34" fillId="0" borderId="45" xfId="0" applyFont="1" applyBorder="1"/>
    <xf numFmtId="0" fontId="34" fillId="0" borderId="0" xfId="0" applyFont="1"/>
    <xf numFmtId="7" fontId="9" fillId="0" borderId="5" xfId="1" applyNumberFormat="1" applyFont="1" applyBorder="1"/>
    <xf numFmtId="9" fontId="6" fillId="0" borderId="7" xfId="3" applyFont="1" applyBorder="1" applyAlignment="1">
      <alignment horizontal="center"/>
    </xf>
    <xf numFmtId="9" fontId="6" fillId="0" borderId="5" xfId="0" applyNumberFormat="1" applyFont="1" applyBorder="1" applyAlignment="1">
      <alignment horizontal="center"/>
    </xf>
    <xf numFmtId="0" fontId="33" fillId="0" borderId="0" xfId="0" applyFont="1"/>
    <xf numFmtId="2" fontId="6" fillId="3" borderId="6" xfId="0" applyNumberFormat="1" applyFont="1" applyFill="1" applyBorder="1" applyProtection="1">
      <protection locked="0"/>
    </xf>
    <xf numFmtId="2" fontId="6" fillId="3" borderId="8" xfId="0" applyNumberFormat="1" applyFont="1" applyFill="1" applyBorder="1" applyProtection="1">
      <protection locked="0"/>
    </xf>
    <xf numFmtId="0" fontId="30" fillId="0" borderId="12" xfId="0" applyFont="1" applyBorder="1" applyAlignment="1">
      <alignment horizontal="center"/>
    </xf>
    <xf numFmtId="0" fontId="9" fillId="0" borderId="0" xfId="0" applyFont="1" applyAlignment="1">
      <alignment horizontal="center"/>
    </xf>
    <xf numFmtId="0" fontId="16" fillId="0" borderId="6" xfId="0" applyFont="1" applyBorder="1" applyAlignment="1" applyProtection="1">
      <alignment horizontal="left"/>
      <protection locked="0"/>
    </xf>
    <xf numFmtId="0" fontId="16" fillId="0" borderId="1" xfId="0" applyFont="1" applyBorder="1" applyAlignment="1" applyProtection="1">
      <alignment horizontal="left"/>
      <protection locked="0"/>
    </xf>
    <xf numFmtId="0" fontId="16" fillId="0" borderId="11" xfId="0" applyFont="1" applyBorder="1" applyAlignment="1" applyProtection="1">
      <alignment horizontal="left"/>
      <protection locked="0"/>
    </xf>
    <xf numFmtId="0" fontId="16" fillId="0" borderId="8" xfId="0" applyFont="1" applyBorder="1" applyAlignment="1" applyProtection="1">
      <alignment horizontal="left"/>
      <protection locked="0"/>
    </xf>
    <xf numFmtId="0" fontId="9" fillId="0" borderId="15" xfId="0" applyFont="1" applyBorder="1" applyAlignment="1">
      <alignment horizontal="left"/>
    </xf>
    <xf numFmtId="0" fontId="9" fillId="0" borderId="7" xfId="0" applyFont="1" applyBorder="1" applyAlignment="1">
      <alignment horizontal="left"/>
    </xf>
    <xf numFmtId="0" fontId="9" fillId="0" borderId="4" xfId="0" applyFont="1" applyBorder="1" applyAlignment="1">
      <alignment horizontal="left"/>
    </xf>
    <xf numFmtId="0" fontId="9" fillId="0" borderId="0" xfId="0" applyFont="1" applyAlignment="1">
      <alignment horizontal="left"/>
    </xf>
    <xf numFmtId="0" fontId="9" fillId="0" borderId="17" xfId="0" applyFont="1" applyBorder="1" applyAlignment="1">
      <alignment horizontal="left"/>
    </xf>
    <xf numFmtId="0" fontId="6" fillId="0" borderId="3" xfId="0" applyFont="1" applyBorder="1" applyAlignment="1">
      <alignment horizontal="left"/>
    </xf>
    <xf numFmtId="0" fontId="6" fillId="0" borderId="14" xfId="0" applyFont="1" applyBorder="1" applyAlignment="1">
      <alignment horizontal="left"/>
    </xf>
    <xf numFmtId="0" fontId="9" fillId="0" borderId="0" xfId="0" applyFont="1"/>
    <xf numFmtId="0" fontId="33" fillId="0" borderId="0" xfId="0" applyFont="1" applyAlignment="1">
      <alignment horizontal="left"/>
    </xf>
    <xf numFmtId="0" fontId="6" fillId="0" borderId="3" xfId="0" applyFont="1" applyBorder="1"/>
    <xf numFmtId="0" fontId="6" fillId="0" borderId="14" xfId="0" applyFont="1" applyBorder="1"/>
    <xf numFmtId="0" fontId="9" fillId="6" borderId="39" xfId="0" applyFont="1" applyFill="1" applyBorder="1" applyAlignment="1">
      <alignment horizontal="left"/>
    </xf>
    <xf numFmtId="0" fontId="9" fillId="0" borderId="19" xfId="0" applyFont="1" applyBorder="1" applyAlignment="1">
      <alignment horizontal="left"/>
    </xf>
    <xf numFmtId="0" fontId="6" fillId="0" borderId="19" xfId="0" applyFont="1" applyBorder="1" applyAlignment="1">
      <alignment horizontal="left"/>
    </xf>
    <xf numFmtId="0" fontId="9" fillId="0" borderId="5" xfId="0" applyFont="1" applyBorder="1" applyAlignment="1">
      <alignment horizontal="left"/>
    </xf>
    <xf numFmtId="0" fontId="9" fillId="6" borderId="5" xfId="0" applyFont="1" applyFill="1" applyBorder="1" applyAlignment="1">
      <alignment horizontal="left"/>
    </xf>
    <xf numFmtId="0" fontId="9" fillId="0" borderId="18" xfId="0" applyFont="1" applyBorder="1"/>
    <xf numFmtId="0" fontId="6" fillId="0" borderId="19" xfId="0" applyFont="1" applyBorder="1"/>
    <xf numFmtId="0" fontId="6" fillId="0" borderId="20" xfId="0" applyFont="1" applyBorder="1"/>
    <xf numFmtId="0" fontId="9" fillId="0" borderId="19" xfId="0" applyFont="1" applyBorder="1"/>
    <xf numFmtId="0" fontId="9" fillId="0" borderId="20" xfId="0" applyFont="1" applyBorder="1"/>
    <xf numFmtId="0" fontId="6" fillId="2" borderId="4" xfId="0" applyFont="1" applyFill="1" applyBorder="1" applyProtection="1">
      <protection locked="0"/>
    </xf>
    <xf numFmtId="0" fontId="6" fillId="2" borderId="1" xfId="0" applyFont="1" applyFill="1" applyBorder="1" applyProtection="1">
      <protection locked="0"/>
    </xf>
    <xf numFmtId="0" fontId="6" fillId="2" borderId="15" xfId="0" applyFont="1" applyFill="1" applyBorder="1" applyProtection="1">
      <protection locked="0"/>
    </xf>
    <xf numFmtId="0" fontId="6" fillId="2" borderId="6" xfId="0" applyFont="1" applyFill="1" applyBorder="1" applyAlignment="1" applyProtection="1">
      <alignment horizontal="left"/>
      <protection locked="0"/>
    </xf>
    <xf numFmtId="0" fontId="6" fillId="2" borderId="11" xfId="0" applyFont="1" applyFill="1" applyBorder="1" applyAlignment="1" applyProtection="1">
      <alignment horizontal="left"/>
      <protection locked="0"/>
    </xf>
    <xf numFmtId="0" fontId="6" fillId="2" borderId="8" xfId="0" applyFont="1" applyFill="1" applyBorder="1" applyAlignment="1" applyProtection="1">
      <alignment horizontal="left"/>
      <protection locked="0"/>
    </xf>
    <xf numFmtId="2" fontId="9" fillId="8" borderId="6" xfId="0" applyNumberFormat="1" applyFont="1" applyFill="1" applyBorder="1" applyProtection="1">
      <protection locked="0"/>
    </xf>
    <xf numFmtId="2" fontId="9" fillId="8" borderId="8" xfId="0" applyNumberFormat="1" applyFont="1" applyFill="1" applyBorder="1" applyProtection="1">
      <protection locked="0"/>
    </xf>
  </cellXfs>
  <cellStyles count="6">
    <cellStyle name="Currency" xfId="1" builtinId="4"/>
    <cellStyle name="Currency 2" xfId="4" xr:uid="{A0149C7D-26D9-4BCC-B601-0F4119D4B51C}"/>
    <cellStyle name="Hyperlink" xfId="2" builtinId="8"/>
    <cellStyle name="Normal" xfId="0" builtinId="0"/>
    <cellStyle name="Percent" xfId="3" builtinId="5"/>
    <cellStyle name="Percent 2" xfId="5" xr:uid="{8921FC4A-1983-4BE0-911F-CE201712B3D2}"/>
  </cellStyles>
  <dxfs count="3">
    <dxf>
      <font>
        <b/>
        <i val="0"/>
        <color rgb="FFFF0000"/>
      </font>
    </dxf>
    <dxf>
      <font>
        <b/>
        <i val="0"/>
        <color rgb="FFFF0000"/>
      </font>
    </dxf>
    <dxf>
      <font>
        <b/>
        <i val="0"/>
        <color rgb="FFFF000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EAEAEA"/>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4EF22D-85ED-42A7-BF1F-DAE79F114002}">
  <sheetPr>
    <pageSetUpPr fitToPage="1"/>
  </sheetPr>
  <dimension ref="A1:N79"/>
  <sheetViews>
    <sheetView tabSelected="1" showRuler="0" zoomScaleNormal="85" zoomScalePageLayoutView="85" workbookViewId="0">
      <selection activeCell="D49" sqref="D49"/>
    </sheetView>
  </sheetViews>
  <sheetFormatPr defaultRowHeight="12.75" customHeight="1" x14ac:dyDescent="0.2"/>
  <cols>
    <col min="1" max="1" width="3" customWidth="1"/>
    <col min="2" max="2" width="50" customWidth="1"/>
    <col min="3" max="3" width="10.28515625" customWidth="1"/>
    <col min="4" max="4" width="13.85546875" customWidth="1"/>
    <col min="5" max="5" width="13.7109375" customWidth="1"/>
    <col min="6" max="6" width="16" customWidth="1"/>
    <col min="7" max="7" width="17.85546875" customWidth="1"/>
    <col min="8" max="12" width="9.140625" customWidth="1"/>
  </cols>
  <sheetData>
    <row r="1" spans="1:10" x14ac:dyDescent="0.2">
      <c r="A1" s="10"/>
      <c r="B1" s="355" t="s">
        <v>213</v>
      </c>
      <c r="C1" s="355"/>
      <c r="D1" s="355"/>
      <c r="E1" s="355"/>
      <c r="F1" s="355"/>
      <c r="G1" s="351" t="s">
        <v>314</v>
      </c>
    </row>
    <row r="2" spans="1:10" x14ac:dyDescent="0.2">
      <c r="A2" s="10"/>
      <c r="B2" s="355" t="s">
        <v>224</v>
      </c>
      <c r="C2" s="355"/>
      <c r="D2" s="355"/>
      <c r="E2" s="355"/>
      <c r="F2" s="355"/>
      <c r="I2" s="135" t="s">
        <v>13</v>
      </c>
    </row>
    <row r="3" spans="1:10" x14ac:dyDescent="0.2">
      <c r="A3" s="10"/>
      <c r="B3" s="10"/>
      <c r="C3" s="10"/>
      <c r="D3" s="10"/>
      <c r="E3" s="10"/>
      <c r="F3" s="10"/>
      <c r="G3" s="10"/>
      <c r="I3" s="136" t="s">
        <v>11</v>
      </c>
    </row>
    <row r="4" spans="1:10" ht="12" customHeight="1" x14ac:dyDescent="0.2">
      <c r="A4" s="103" t="s">
        <v>0</v>
      </c>
      <c r="B4" s="343"/>
      <c r="C4" s="36"/>
      <c r="D4" s="36"/>
      <c r="E4" s="36"/>
      <c r="F4" s="181"/>
      <c r="G4" s="12"/>
    </row>
    <row r="5" spans="1:10" ht="12" customHeight="1" x14ac:dyDescent="0.2">
      <c r="A5" s="10">
        <v>1</v>
      </c>
      <c r="B5" s="11" t="str" cm="1">
        <f t="array" ref="B5">IF(OR(C5:F5="LCD",C5:F5="LMXT",C5:F5="LMUTC"),"Zone(s)*","Zone(s)")</f>
        <v>Zone(s)</v>
      </c>
      <c r="C5" s="124"/>
      <c r="D5" s="124"/>
      <c r="E5" s="124"/>
      <c r="F5" s="124"/>
      <c r="G5" s="182"/>
      <c r="H5" s="91"/>
    </row>
    <row r="6" spans="1:10" ht="12" customHeight="1" x14ac:dyDescent="0.25">
      <c r="A6" s="10">
        <v>2</v>
      </c>
      <c r="B6" s="12" t="s">
        <v>2</v>
      </c>
      <c r="C6" s="89"/>
      <c r="D6" s="13"/>
      <c r="E6" s="42"/>
      <c r="F6" s="42"/>
      <c r="G6" s="92"/>
      <c r="H6" s="6"/>
      <c r="J6" s="137"/>
    </row>
    <row r="7" spans="1:10" ht="12" customHeight="1" x14ac:dyDescent="0.25">
      <c r="A7" s="10">
        <v>3</v>
      </c>
      <c r="B7" s="12" t="s">
        <v>3</v>
      </c>
      <c r="C7" s="89"/>
      <c r="D7" s="13"/>
      <c r="E7" s="42"/>
      <c r="F7" s="42"/>
      <c r="G7" s="92"/>
      <c r="H7" s="102"/>
      <c r="J7" s="137"/>
    </row>
    <row r="8" spans="1:10" ht="12" customHeight="1" x14ac:dyDescent="0.2">
      <c r="A8" s="10">
        <v>4</v>
      </c>
      <c r="B8" s="12" t="s">
        <v>4</v>
      </c>
      <c r="C8" s="89"/>
      <c r="D8" s="13"/>
      <c r="E8" s="42"/>
      <c r="F8" s="42"/>
      <c r="G8" s="183" t="s">
        <v>219</v>
      </c>
      <c r="H8" s="6"/>
    </row>
    <row r="9" spans="1:10" ht="12" customHeight="1" x14ac:dyDescent="0.2">
      <c r="A9" s="10">
        <v>5</v>
      </c>
      <c r="B9" s="12" t="s">
        <v>5</v>
      </c>
      <c r="C9" s="14">
        <f>(C6-C7-C8)</f>
        <v>0</v>
      </c>
      <c r="D9" s="14">
        <f>(D6-D7-D8)</f>
        <v>0</v>
      </c>
      <c r="E9" s="33">
        <f>(E6-E7-E8)</f>
        <v>0</v>
      </c>
      <c r="F9" s="180">
        <f>(F6-F7-F8)</f>
        <v>0</v>
      </c>
      <c r="G9" s="179">
        <f>SUM(C9:F9)</f>
        <v>0</v>
      </c>
      <c r="H9" s="1"/>
    </row>
    <row r="10" spans="1:10" ht="12" customHeight="1" x14ac:dyDescent="0.2">
      <c r="A10" s="10"/>
      <c r="B10" s="36"/>
      <c r="C10" s="354" t="str" cm="1">
        <f t="array" ref="C10">IF(OR(C5:F5="LCD",C5:F5="LMXT",C5:F5="LMUTC"),"*USE UNDERLYING LEGACY ZONE","")</f>
        <v/>
      </c>
      <c r="D10" s="354"/>
      <c r="E10" s="354"/>
      <c r="F10" s="10"/>
      <c r="G10" s="10"/>
    </row>
    <row r="11" spans="1:10" ht="12" customHeight="1" x14ac:dyDescent="0.2">
      <c r="A11" s="10">
        <v>6</v>
      </c>
      <c r="B11" s="12" t="s">
        <v>6</v>
      </c>
      <c r="C11" s="352"/>
      <c r="D11" s="353"/>
      <c r="E11" s="51" t="s">
        <v>7</v>
      </c>
      <c r="F11" s="69"/>
      <c r="G11" s="127"/>
    </row>
    <row r="12" spans="1:10" ht="12" customHeight="1" x14ac:dyDescent="0.2">
      <c r="A12" s="10">
        <v>7</v>
      </c>
      <c r="B12" s="12" t="s">
        <v>8</v>
      </c>
      <c r="C12" s="18"/>
      <c r="D12" s="19"/>
      <c r="E12" s="19"/>
      <c r="F12" s="20"/>
      <c r="G12" s="10"/>
    </row>
    <row r="13" spans="1:10" ht="12" customHeight="1" x14ac:dyDescent="0.2">
      <c r="A13" s="10">
        <v>8</v>
      </c>
      <c r="B13" s="12" t="s">
        <v>9</v>
      </c>
      <c r="C13" s="73"/>
      <c r="D13" s="332"/>
      <c r="E13" s="332"/>
      <c r="F13" s="333"/>
      <c r="G13" s="10"/>
    </row>
    <row r="14" spans="1:10" ht="12" customHeight="1" x14ac:dyDescent="0.2">
      <c r="A14" s="10">
        <v>9</v>
      </c>
      <c r="B14" s="12" t="s">
        <v>10</v>
      </c>
      <c r="C14" s="329" t="s">
        <v>11</v>
      </c>
      <c r="D14" s="334" t="str">
        <f>IF(C14="Y", "COMPLETE THE GOVERNMENT AND LINEAR PROJECTS WORKSHEET", "")</f>
        <v/>
      </c>
      <c r="E14" s="335"/>
      <c r="F14" s="336"/>
    </row>
    <row r="15" spans="1:10" ht="12" customHeight="1" x14ac:dyDescent="0.2">
      <c r="A15" s="10">
        <v>10</v>
      </c>
      <c r="B15" s="93" t="s">
        <v>222</v>
      </c>
      <c r="C15" s="330" t="s">
        <v>11</v>
      </c>
      <c r="D15" s="337"/>
      <c r="E15" s="338"/>
      <c r="F15" s="339"/>
      <c r="G15" s="10"/>
    </row>
    <row r="16" spans="1:10" ht="12" customHeight="1" x14ac:dyDescent="0.2">
      <c r="A16" s="10">
        <v>11</v>
      </c>
      <c r="B16" s="93" t="s">
        <v>12</v>
      </c>
      <c r="C16" s="330" t="s">
        <v>11</v>
      </c>
      <c r="D16" s="337"/>
      <c r="E16" s="338"/>
      <c r="F16" s="339"/>
      <c r="G16" s="10"/>
    </row>
    <row r="17" spans="1:14" ht="12" customHeight="1" x14ac:dyDescent="0.2">
      <c r="A17" s="10">
        <v>12</v>
      </c>
      <c r="B17" s="12" t="s">
        <v>14</v>
      </c>
      <c r="C17" s="330" t="s">
        <v>11</v>
      </c>
      <c r="D17" s="340"/>
      <c r="E17" s="341"/>
      <c r="F17" s="341"/>
      <c r="G17" s="10"/>
    </row>
    <row r="18" spans="1:14" ht="12" customHeight="1" x14ac:dyDescent="0.2">
      <c r="A18" s="10">
        <v>13</v>
      </c>
      <c r="B18" s="90" t="s">
        <v>220</v>
      </c>
      <c r="C18" s="125"/>
      <c r="E18" s="114"/>
      <c r="F18" s="341"/>
      <c r="G18" s="10"/>
    </row>
    <row r="19" spans="1:14" ht="12" customHeight="1" x14ac:dyDescent="0.25">
      <c r="A19" s="10"/>
      <c r="B19" s="90" t="s">
        <v>221</v>
      </c>
      <c r="C19" s="331" t="str">
        <f>IF(SUM(D25+E25+D26+E26)=0,"N",IF(AND(G9&gt;3.999,(D30+E30+D31+E31)/(D25+E25+D26+E26)&gt;0.4999),"Y","N"))</f>
        <v>N</v>
      </c>
      <c r="D19" s="342" t="str">
        <f>IF(C19="Y", "If stand-alone, notification for written and verbal comments is required", "")</f>
        <v/>
      </c>
      <c r="E19" s="15"/>
      <c r="F19" s="15"/>
      <c r="G19" s="10"/>
      <c r="J19" s="137"/>
    </row>
    <row r="20" spans="1:14" ht="12" customHeight="1" x14ac:dyDescent="0.2">
      <c r="A20" s="10"/>
      <c r="B20" s="22"/>
      <c r="C20" s="15"/>
      <c r="D20" s="23"/>
      <c r="E20" s="23"/>
      <c r="F20" s="23"/>
      <c r="G20" s="10"/>
    </row>
    <row r="21" spans="1:14" ht="12" customHeight="1" x14ac:dyDescent="0.2">
      <c r="A21" s="25" t="s">
        <v>15</v>
      </c>
      <c r="C21" s="17"/>
      <c r="D21" s="23"/>
      <c r="E21" s="23"/>
      <c r="F21" s="24"/>
      <c r="G21" s="10"/>
    </row>
    <row r="22" spans="1:14" ht="12" customHeight="1" x14ac:dyDescent="0.2">
      <c r="A22" s="10"/>
      <c r="B22" s="26"/>
      <c r="C22" s="44" t="s">
        <v>16</v>
      </c>
      <c r="D22" s="44" t="s">
        <v>17</v>
      </c>
      <c r="E22" s="44" t="s">
        <v>18</v>
      </c>
      <c r="F22" s="46" t="s">
        <v>19</v>
      </c>
      <c r="G22" s="75" t="s">
        <v>20</v>
      </c>
    </row>
    <row r="23" spans="1:14" ht="12" customHeight="1" x14ac:dyDescent="0.2">
      <c r="A23" s="10"/>
      <c r="B23" s="27"/>
      <c r="C23" s="45" t="s">
        <v>21</v>
      </c>
      <c r="D23" s="45" t="s">
        <v>22</v>
      </c>
      <c r="E23" s="45" t="s">
        <v>23</v>
      </c>
      <c r="F23" s="47" t="s">
        <v>24</v>
      </c>
      <c r="G23" s="76" t="s">
        <v>25</v>
      </c>
    </row>
    <row r="24" spans="1:14" ht="12" customHeight="1" x14ac:dyDescent="0.2">
      <c r="A24" s="10"/>
      <c r="B24" s="28"/>
      <c r="C24" s="29"/>
      <c r="D24" s="29"/>
      <c r="E24" s="48"/>
      <c r="F24" s="43"/>
      <c r="G24" s="28"/>
    </row>
    <row r="25" spans="1:14" ht="12" customHeight="1" x14ac:dyDescent="0.2">
      <c r="A25" s="10">
        <v>14</v>
      </c>
      <c r="B25" s="11" t="s">
        <v>207</v>
      </c>
      <c r="C25" s="21"/>
      <c r="D25" s="152"/>
      <c r="E25" s="13"/>
      <c r="F25" s="42"/>
      <c r="G25" s="14">
        <f>SUM(D25:F25)</f>
        <v>0</v>
      </c>
      <c r="N25" s="1"/>
    </row>
    <row r="26" spans="1:14" ht="12" customHeight="1" x14ac:dyDescent="0.2">
      <c r="A26" s="10">
        <v>15</v>
      </c>
      <c r="B26" s="12" t="s">
        <v>223</v>
      </c>
      <c r="C26" s="21"/>
      <c r="D26" s="13"/>
      <c r="E26" s="13"/>
      <c r="F26" s="13"/>
      <c r="G26" s="14">
        <f>SUM(D26:F26)</f>
        <v>0</v>
      </c>
      <c r="N26" s="1"/>
    </row>
    <row r="27" spans="1:14" ht="12" customHeight="1" x14ac:dyDescent="0.2">
      <c r="A27" s="10">
        <v>16</v>
      </c>
      <c r="B27" s="12" t="s">
        <v>208</v>
      </c>
      <c r="C27" s="21"/>
      <c r="D27" s="157">
        <f>SUM(D25:D26)</f>
        <v>0</v>
      </c>
      <c r="E27" s="157">
        <f t="shared" ref="E27:F27" si="0">SUM(E25:E26)</f>
        <v>0</v>
      </c>
      <c r="F27" s="157">
        <f t="shared" si="0"/>
        <v>0</v>
      </c>
      <c r="G27" s="130">
        <f>SUM(G25:G26)</f>
        <v>0</v>
      </c>
      <c r="N27" s="1"/>
    </row>
    <row r="28" spans="1:14" ht="12" customHeight="1" x14ac:dyDescent="0.2">
      <c r="A28" s="10">
        <v>17</v>
      </c>
      <c r="B28" s="107" t="s">
        <v>26</v>
      </c>
      <c r="C28" s="108">
        <f>IF(OR(C17="Y",G9=0),0,((($C$9)*(A!$D$3)+($D$9)*(A!$E$3)+($E$9)*(A!$F$3)+($F$9)*(A!$G$3))/(G9)/100))</f>
        <v>0</v>
      </c>
      <c r="D28" s="153">
        <f>(G9*C28)</f>
        <v>0</v>
      </c>
      <c r="E28" s="104"/>
      <c r="F28" s="327"/>
      <c r="G28" s="53"/>
    </row>
    <row r="29" spans="1:14" ht="12" customHeight="1" x14ac:dyDescent="0.2">
      <c r="A29" s="10">
        <v>18</v>
      </c>
      <c r="B29" s="107" t="s">
        <v>209</v>
      </c>
      <c r="C29" s="109"/>
      <c r="D29" s="94">
        <f>MIN(D27:D28)</f>
        <v>0</v>
      </c>
      <c r="E29" s="104"/>
      <c r="F29" s="328"/>
      <c r="G29" s="41"/>
    </row>
    <row r="30" spans="1:14" ht="12" customHeight="1" x14ac:dyDescent="0.2">
      <c r="A30" s="10">
        <v>19</v>
      </c>
      <c r="B30" s="107" t="s">
        <v>192</v>
      </c>
      <c r="C30" s="110"/>
      <c r="D30" s="115"/>
      <c r="E30" s="13"/>
      <c r="F30" s="13">
        <v>0</v>
      </c>
      <c r="G30" s="14">
        <f>SUM(D30:F30)</f>
        <v>0</v>
      </c>
    </row>
    <row r="31" spans="1:14" ht="12" customHeight="1" x14ac:dyDescent="0.25">
      <c r="A31" s="10">
        <v>20</v>
      </c>
      <c r="B31" s="107" t="s">
        <v>193</v>
      </c>
      <c r="C31" s="110"/>
      <c r="D31" s="115"/>
      <c r="E31" s="13"/>
      <c r="F31" s="42"/>
      <c r="G31" s="14">
        <f>SUM(D31:F31)</f>
        <v>0</v>
      </c>
      <c r="J31" s="137"/>
    </row>
    <row r="32" spans="1:14" s="114" customFormat="1" ht="12" customHeight="1" x14ac:dyDescent="0.25">
      <c r="A32" s="127">
        <v>21</v>
      </c>
      <c r="B32" s="90" t="s">
        <v>27</v>
      </c>
      <c r="C32" s="131"/>
      <c r="D32" s="132">
        <f>D30+(D31*0.25)</f>
        <v>0</v>
      </c>
      <c r="E32" s="132">
        <f t="shared" ref="E32:F32" si="1">E30+(E31*0.25)</f>
        <v>0</v>
      </c>
      <c r="F32" s="158">
        <f t="shared" si="1"/>
        <v>0</v>
      </c>
      <c r="G32" s="159">
        <f>SUM(D32:F32)</f>
        <v>0</v>
      </c>
      <c r="H32" s="133"/>
      <c r="I32" s="134"/>
    </row>
    <row r="33" spans="1:10" ht="12" customHeight="1" x14ac:dyDescent="0.2">
      <c r="A33" s="10">
        <v>22</v>
      </c>
      <c r="B33" s="27" t="s">
        <v>28</v>
      </c>
      <c r="C33" s="32">
        <f>IF((G9=0),0,(((C9)*(A!H3)+(D9)*(A!I3)+(E9)*(A!J3)+(F9)*(A!K3))/G9/100))</f>
        <v>0</v>
      </c>
      <c r="D33" s="33">
        <f>IF(D27&lt;G9*C33,G9*C33-D27,0)</f>
        <v>0</v>
      </c>
      <c r="E33" s="34"/>
      <c r="F33" s="21"/>
      <c r="G33" s="10"/>
    </row>
    <row r="34" spans="1:10" ht="12" customHeight="1" x14ac:dyDescent="0.2">
      <c r="A34" s="10">
        <v>23</v>
      </c>
      <c r="B34" s="12" t="s">
        <v>29</v>
      </c>
      <c r="C34" s="74"/>
      <c r="D34" s="13">
        <v>0</v>
      </c>
      <c r="E34" s="15"/>
      <c r="F34" s="21"/>
      <c r="G34" s="10"/>
    </row>
    <row r="35" spans="1:10" ht="12" customHeight="1" thickBot="1" x14ac:dyDescent="0.25">
      <c r="A35" s="10">
        <v>24</v>
      </c>
      <c r="B35" s="10" t="s">
        <v>30</v>
      </c>
      <c r="C35" s="95"/>
      <c r="D35" s="151">
        <v>0</v>
      </c>
      <c r="E35" s="15"/>
      <c r="F35" s="21"/>
      <c r="G35" s="10"/>
    </row>
    <row r="36" spans="1:10" ht="12" customHeight="1" thickBot="1" x14ac:dyDescent="0.25">
      <c r="A36" s="10">
        <v>25</v>
      </c>
      <c r="B36" s="77" t="s">
        <v>31</v>
      </c>
      <c r="C36" s="150"/>
      <c r="D36" s="35">
        <f>(D29+G32+D33+D34+D35)</f>
        <v>0</v>
      </c>
      <c r="E36" s="15" t="s">
        <v>32</v>
      </c>
      <c r="F36" s="24"/>
      <c r="G36" s="10"/>
    </row>
    <row r="37" spans="1:10" ht="12" customHeight="1" x14ac:dyDescent="0.2">
      <c r="A37" s="10"/>
      <c r="B37" s="41"/>
      <c r="C37" s="23"/>
      <c r="D37" s="37"/>
      <c r="E37" s="30"/>
      <c r="F37" s="30"/>
      <c r="G37" s="10"/>
    </row>
    <row r="38" spans="1:10" ht="12" customHeight="1" x14ac:dyDescent="0.2">
      <c r="A38" s="87" t="s">
        <v>33</v>
      </c>
      <c r="C38" s="15"/>
      <c r="D38" s="15"/>
      <c r="E38" s="154"/>
      <c r="F38" s="31"/>
      <c r="G38" s="10"/>
    </row>
    <row r="39" spans="1:10" ht="12" customHeight="1" thickBot="1" x14ac:dyDescent="0.25">
      <c r="A39" s="10">
        <v>26</v>
      </c>
      <c r="B39" s="11" t="s">
        <v>34</v>
      </c>
      <c r="C39" s="30"/>
      <c r="D39" s="13"/>
      <c r="E39" s="34"/>
      <c r="F39" s="21"/>
      <c r="G39" s="10"/>
    </row>
    <row r="40" spans="1:10" ht="12" customHeight="1" x14ac:dyDescent="0.2">
      <c r="A40" s="10">
        <v>27</v>
      </c>
      <c r="B40" s="12" t="s">
        <v>35</v>
      </c>
      <c r="C40" s="15"/>
      <c r="D40" s="129">
        <f>(E67)</f>
        <v>0</v>
      </c>
      <c r="E40" s="15"/>
      <c r="F40" s="160" t="s">
        <v>37</v>
      </c>
      <c r="G40" s="10"/>
    </row>
    <row r="41" spans="1:10" ht="12" customHeight="1" thickBot="1" x14ac:dyDescent="0.25">
      <c r="A41" s="10">
        <v>28</v>
      </c>
      <c r="B41" s="12" t="s">
        <v>36</v>
      </c>
      <c r="C41" s="15"/>
      <c r="D41" s="89">
        <v>0</v>
      </c>
      <c r="F41" s="161">
        <f>(SUM(D40:D43)*43560)*0.3</f>
        <v>0</v>
      </c>
      <c r="G41" s="10"/>
      <c r="J41" s="5"/>
    </row>
    <row r="42" spans="1:10" ht="12" customHeight="1" x14ac:dyDescent="0.2">
      <c r="A42" s="10">
        <v>29</v>
      </c>
      <c r="B42" s="12" t="s">
        <v>38</v>
      </c>
      <c r="C42" s="15"/>
      <c r="D42" s="89"/>
      <c r="E42" s="15"/>
      <c r="F42" s="21"/>
      <c r="G42" s="10"/>
    </row>
    <row r="43" spans="1:10" ht="12" customHeight="1" x14ac:dyDescent="0.2">
      <c r="A43" s="10">
        <v>30</v>
      </c>
      <c r="B43" s="12" t="s">
        <v>39</v>
      </c>
      <c r="C43" s="96"/>
      <c r="D43" s="116">
        <v>0</v>
      </c>
      <c r="E43" s="15"/>
      <c r="F43" s="21"/>
      <c r="G43" s="10"/>
    </row>
    <row r="44" spans="1:10" ht="12" customHeight="1" x14ac:dyDescent="0.2">
      <c r="A44" s="10">
        <v>31</v>
      </c>
      <c r="B44" s="12" t="s">
        <v>40</v>
      </c>
      <c r="C44" s="96"/>
      <c r="D44" s="116"/>
      <c r="E44" s="15"/>
      <c r="F44" s="21"/>
      <c r="G44" s="10"/>
    </row>
    <row r="45" spans="1:10" ht="12" customHeight="1" x14ac:dyDescent="0.2">
      <c r="A45" s="10">
        <v>32</v>
      </c>
      <c r="B45" s="12" t="s">
        <v>41</v>
      </c>
      <c r="C45" s="96"/>
      <c r="D45" s="116"/>
      <c r="E45" s="15"/>
      <c r="F45" s="21"/>
      <c r="G45" s="10"/>
    </row>
    <row r="46" spans="1:10" ht="12" customHeight="1" x14ac:dyDescent="0.25">
      <c r="A46" s="10">
        <v>33</v>
      </c>
      <c r="B46" s="12" t="s">
        <v>42</v>
      </c>
      <c r="C46" s="117">
        <v>0</v>
      </c>
      <c r="D46" s="94">
        <f>(C46/2)</f>
        <v>0</v>
      </c>
      <c r="E46" s="15"/>
      <c r="F46" s="21"/>
      <c r="G46" s="105"/>
    </row>
    <row r="47" spans="1:10" ht="12" customHeight="1" x14ac:dyDescent="0.2">
      <c r="A47" s="10">
        <v>34</v>
      </c>
      <c r="B47" s="12" t="s">
        <v>43</v>
      </c>
      <c r="C47" s="99"/>
      <c r="D47" s="116"/>
      <c r="E47" s="15"/>
      <c r="F47" s="21"/>
      <c r="G47" s="10"/>
    </row>
    <row r="48" spans="1:10" ht="12" customHeight="1" thickBot="1" x14ac:dyDescent="0.25">
      <c r="A48" s="10">
        <v>35</v>
      </c>
      <c r="B48" s="12" t="s">
        <v>45</v>
      </c>
      <c r="C48" s="100"/>
      <c r="D48" s="118"/>
      <c r="E48" s="15"/>
      <c r="F48" s="21"/>
      <c r="G48" s="10"/>
    </row>
    <row r="49" spans="1:10" ht="12" customHeight="1" x14ac:dyDescent="0.2">
      <c r="A49" s="10">
        <v>36</v>
      </c>
      <c r="B49" s="12" t="s">
        <v>46</v>
      </c>
      <c r="C49" s="54"/>
      <c r="D49" s="89"/>
      <c r="E49" s="15"/>
      <c r="F49" s="162" t="s">
        <v>48</v>
      </c>
      <c r="G49" s="10"/>
    </row>
    <row r="50" spans="1:10" ht="12" customHeight="1" thickBot="1" x14ac:dyDescent="0.3">
      <c r="A50" s="10">
        <v>37</v>
      </c>
      <c r="B50" s="12" t="s">
        <v>47</v>
      </c>
      <c r="C50" s="15"/>
      <c r="D50" s="119"/>
      <c r="F50" s="163">
        <f>IF(C16="Y", D50*0.9*43560,D50*1.08*43560)</f>
        <v>0</v>
      </c>
      <c r="G50" s="105"/>
    </row>
    <row r="51" spans="1:10" ht="12" customHeight="1" thickBot="1" x14ac:dyDescent="0.25">
      <c r="A51" s="10">
        <v>38</v>
      </c>
      <c r="B51" s="55" t="s">
        <v>49</v>
      </c>
      <c r="C51" s="72"/>
      <c r="D51" s="35">
        <f>IF((SUM(D39:D50))&lt;((D36)-0.005),SUM(D39:D50)-(D36),SUM(D39:D50))</f>
        <v>0</v>
      </c>
      <c r="E51" s="156" t="s">
        <v>32</v>
      </c>
      <c r="F51" s="155"/>
      <c r="G51" s="10"/>
      <c r="J51" s="9"/>
    </row>
    <row r="52" spans="1:10" ht="12" customHeight="1" x14ac:dyDescent="0.2">
      <c r="A52" s="10"/>
      <c r="B52" s="10"/>
      <c r="C52" s="15"/>
      <c r="D52" s="15"/>
      <c r="E52" s="40" t="str">
        <f>IF((D25+D26)-(D30)-(D31)-(D39)-(D44)&lt;-0.005,"Tree Save and Woodland Clearing exceed existing woodland","")</f>
        <v/>
      </c>
      <c r="F52" s="15"/>
      <c r="G52" s="10"/>
    </row>
    <row r="53" spans="1:10" ht="12" customHeight="1" x14ac:dyDescent="0.2">
      <c r="A53" s="10">
        <v>39</v>
      </c>
      <c r="B53" s="11" t="s">
        <v>50</v>
      </c>
      <c r="C53" s="30">
        <f>D25+D26-D30-D31</f>
        <v>0</v>
      </c>
      <c r="D53" s="31" t="s">
        <v>32</v>
      </c>
      <c r="E53" s="10"/>
      <c r="F53" s="15"/>
      <c r="G53" s="10"/>
      <c r="I53" s="9" t="s">
        <v>51</v>
      </c>
    </row>
    <row r="54" spans="1:10" ht="12" customHeight="1" x14ac:dyDescent="0.2">
      <c r="A54" s="10">
        <v>40</v>
      </c>
      <c r="B54" s="12" t="s">
        <v>52</v>
      </c>
      <c r="C54" s="15">
        <f>(C53)-(D39)</f>
        <v>0</v>
      </c>
      <c r="D54" s="21" t="s">
        <v>32</v>
      </c>
      <c r="E54" s="10"/>
      <c r="F54" s="15"/>
      <c r="G54" s="10"/>
    </row>
    <row r="55" spans="1:10" ht="12" customHeight="1" x14ac:dyDescent="0.2">
      <c r="A55" s="10">
        <v>41</v>
      </c>
      <c r="B55" s="22" t="s">
        <v>53</v>
      </c>
      <c r="C55" s="23">
        <f>E25+E26-E30-E31</f>
        <v>0</v>
      </c>
      <c r="D55" s="58" t="s">
        <v>32</v>
      </c>
      <c r="E55" s="10"/>
      <c r="F55" s="15"/>
      <c r="G55" s="10"/>
    </row>
    <row r="56" spans="1:10" ht="12" customHeight="1" x14ac:dyDescent="0.2">
      <c r="A56" s="10">
        <v>42</v>
      </c>
      <c r="B56" s="11" t="s">
        <v>54</v>
      </c>
      <c r="C56" s="30">
        <f>SUM(D39:D48)</f>
        <v>0</v>
      </c>
      <c r="D56" s="50" t="s">
        <v>32</v>
      </c>
      <c r="E56" s="10"/>
      <c r="F56" s="15"/>
      <c r="G56" s="10"/>
    </row>
    <row r="57" spans="1:10" ht="12" customHeight="1" x14ac:dyDescent="0.2">
      <c r="A57" s="10">
        <v>43</v>
      </c>
      <c r="B57" s="12" t="s">
        <v>55</v>
      </c>
      <c r="C57" s="15">
        <f>(D43+D46+D47+D48)</f>
        <v>0</v>
      </c>
      <c r="D57" s="38" t="s">
        <v>206</v>
      </c>
      <c r="E57" s="10"/>
      <c r="F57" s="15"/>
      <c r="G57" s="10"/>
    </row>
    <row r="58" spans="1:10" ht="12" customHeight="1" x14ac:dyDescent="0.2">
      <c r="A58" s="10">
        <v>44</v>
      </c>
      <c r="B58" s="22" t="s">
        <v>57</v>
      </c>
      <c r="C58" s="15">
        <f>(E25+E26-E30-E31)+C54</f>
        <v>0</v>
      </c>
      <c r="D58" s="21" t="s">
        <v>32</v>
      </c>
      <c r="E58" s="10"/>
      <c r="F58" s="15"/>
      <c r="G58" s="10"/>
    </row>
    <row r="59" spans="1:10" ht="12" customHeight="1" x14ac:dyDescent="0.2">
      <c r="A59" s="10">
        <v>45</v>
      </c>
      <c r="B59" s="11" t="s">
        <v>58</v>
      </c>
      <c r="C59" s="30">
        <f>(D36*0.6)</f>
        <v>0</v>
      </c>
      <c r="D59" s="31" t="s">
        <v>206</v>
      </c>
      <c r="E59" s="10"/>
      <c r="F59" s="15"/>
      <c r="G59" s="10"/>
    </row>
    <row r="60" spans="1:10" ht="12" customHeight="1" x14ac:dyDescent="0.2">
      <c r="A60" s="10"/>
      <c r="B60" s="126" t="s">
        <v>205</v>
      </c>
      <c r="C60" s="23"/>
      <c r="D60" s="101"/>
      <c r="E60" s="10"/>
      <c r="F60" s="10"/>
      <c r="G60" s="10"/>
      <c r="J60" s="9"/>
    </row>
    <row r="61" spans="1:10" ht="12" customHeight="1" x14ac:dyDescent="0.2">
      <c r="A61" s="10"/>
      <c r="B61" s="52"/>
      <c r="C61" s="15"/>
      <c r="D61" s="49"/>
      <c r="E61" s="10"/>
      <c r="F61" s="10"/>
      <c r="G61" s="10"/>
    </row>
    <row r="62" spans="1:10" ht="12" customHeight="1" x14ac:dyDescent="0.2">
      <c r="A62" s="87" t="s">
        <v>59</v>
      </c>
      <c r="B62" s="343"/>
      <c r="C62" s="17"/>
      <c r="D62" s="97"/>
      <c r="E62" s="98"/>
      <c r="F62" s="10"/>
      <c r="G62" s="10"/>
    </row>
    <row r="63" spans="1:10" ht="12" customHeight="1" x14ac:dyDescent="0.2">
      <c r="A63" s="10">
        <v>46</v>
      </c>
      <c r="B63" s="10" t="s">
        <v>60</v>
      </c>
      <c r="C63" s="15"/>
      <c r="D63" s="49"/>
      <c r="E63" s="120"/>
      <c r="F63" s="10" t="s">
        <v>61</v>
      </c>
      <c r="G63" s="10"/>
    </row>
    <row r="64" spans="1:10" ht="12" customHeight="1" x14ac:dyDescent="0.25">
      <c r="A64" s="10">
        <v>47</v>
      </c>
      <c r="B64" s="10" t="s">
        <v>62</v>
      </c>
      <c r="C64" s="15"/>
      <c r="D64" s="49"/>
      <c r="E64" s="120"/>
      <c r="F64" s="10" t="s">
        <v>61</v>
      </c>
      <c r="G64" s="106" t="str">
        <f>IF(E64&gt;E63, "Cannot be greater than the total buffer area", "")</f>
        <v/>
      </c>
      <c r="H64" s="105"/>
      <c r="I64" s="105"/>
      <c r="J64" s="105"/>
    </row>
    <row r="65" spans="1:10" ht="12" customHeight="1" x14ac:dyDescent="0.2">
      <c r="A65" s="10">
        <v>48</v>
      </c>
      <c r="B65" s="10" t="s">
        <v>63</v>
      </c>
      <c r="C65" s="15"/>
      <c r="D65" s="9"/>
      <c r="E65" s="121" t="s">
        <v>11</v>
      </c>
      <c r="F65" s="10" t="s">
        <v>195</v>
      </c>
      <c r="G65" s="10"/>
      <c r="J65" s="9"/>
    </row>
    <row r="66" spans="1:10" ht="12" customHeight="1" x14ac:dyDescent="0.2">
      <c r="A66" s="10">
        <v>49</v>
      </c>
      <c r="B66" s="111" t="s">
        <v>64</v>
      </c>
      <c r="C66" s="112"/>
      <c r="D66" s="10"/>
      <c r="E66" s="122"/>
      <c r="F66" s="10" t="s">
        <v>61</v>
      </c>
      <c r="G66" s="10"/>
    </row>
    <row r="67" spans="1:10" ht="12" customHeight="1" x14ac:dyDescent="0.25">
      <c r="A67" s="10">
        <v>50</v>
      </c>
      <c r="B67" s="39" t="s">
        <v>65</v>
      </c>
      <c r="C67" s="15"/>
      <c r="D67" s="49"/>
      <c r="E67" s="113">
        <f>(E64-E66)</f>
        <v>0</v>
      </c>
      <c r="F67" s="10" t="s">
        <v>61</v>
      </c>
      <c r="G67" s="106"/>
    </row>
    <row r="68" spans="1:10" ht="12" customHeight="1" x14ac:dyDescent="0.2">
      <c r="A68" s="10">
        <v>51</v>
      </c>
      <c r="B68" s="10" t="s">
        <v>66</v>
      </c>
      <c r="C68" s="15"/>
      <c r="D68" s="49"/>
      <c r="E68" s="123" t="s">
        <v>11</v>
      </c>
      <c r="F68" s="10" t="s">
        <v>194</v>
      </c>
      <c r="G68" s="10"/>
      <c r="J68" s="9"/>
    </row>
    <row r="69" spans="1:10" ht="12" customHeight="1" x14ac:dyDescent="0.2">
      <c r="A69" s="10">
        <v>52</v>
      </c>
      <c r="B69" s="41" t="s">
        <v>67</v>
      </c>
      <c r="C69" s="23"/>
      <c r="D69" s="101"/>
      <c r="E69" s="128">
        <v>0</v>
      </c>
      <c r="F69" s="10" t="s">
        <v>61</v>
      </c>
      <c r="G69" s="10"/>
      <c r="J69" s="9"/>
    </row>
    <row r="70" spans="1:10" ht="12" customHeight="1" x14ac:dyDescent="0.2">
      <c r="A70" s="10"/>
      <c r="B70" s="52"/>
      <c r="C70" s="15"/>
      <c r="D70" s="49"/>
      <c r="E70" s="10"/>
      <c r="F70" s="10"/>
      <c r="G70" s="10"/>
    </row>
    <row r="71" spans="1:10" ht="12" customHeight="1" x14ac:dyDescent="0.2">
      <c r="A71" s="10"/>
      <c r="B71" s="2"/>
      <c r="C71" s="23"/>
      <c r="D71" s="41"/>
      <c r="E71" s="41"/>
      <c r="F71" s="41"/>
      <c r="G71" s="10"/>
    </row>
    <row r="72" spans="1:10" ht="12" customHeight="1" x14ac:dyDescent="0.2">
      <c r="A72" s="10"/>
      <c r="B72" s="10" t="s">
        <v>68</v>
      </c>
      <c r="C72" s="15" t="s">
        <v>69</v>
      </c>
      <c r="D72" s="10"/>
      <c r="E72" s="10" t="s">
        <v>70</v>
      </c>
      <c r="F72" s="10"/>
      <c r="G72" s="10"/>
    </row>
    <row r="73" spans="1:10" ht="12" customHeight="1" x14ac:dyDescent="0.2">
      <c r="A73" s="10"/>
      <c r="B73" s="10" t="s">
        <v>71</v>
      </c>
      <c r="C73" s="10"/>
      <c r="D73" s="10"/>
      <c r="E73" s="10"/>
      <c r="F73" s="10"/>
      <c r="G73" s="10"/>
    </row>
    <row r="74" spans="1:10" ht="12" customHeight="1" x14ac:dyDescent="0.2">
      <c r="B74" s="4"/>
    </row>
    <row r="75" spans="1:10" ht="12" customHeight="1" x14ac:dyDescent="0.2"/>
    <row r="76" spans="1:10" ht="12" customHeight="1" x14ac:dyDescent="0.2"/>
    <row r="77" spans="1:10" ht="12" customHeight="1" x14ac:dyDescent="0.2"/>
    <row r="78" spans="1:10" x14ac:dyDescent="0.2"/>
    <row r="79" spans="1:10" x14ac:dyDescent="0.2"/>
  </sheetData>
  <sheetProtection algorithmName="SHA-512" hashValue="ZGlOhR/4kVigzu7wJnORRn4MpO+6whWLNrgS/hhREB7eMZZKCh04zcewP84TyoXjA4FEgzODfNBTEHqBanYoug==" saltValue="0NADBDq4Wufi/xtX4tEWBg==" spinCount="100000" sheet="1" objects="1" scenarios="1"/>
  <protectedRanges>
    <protectedRange sqref="D47:D50" name="Meeting the requirements 4"/>
    <protectedRange sqref="C46" name="Meeting the requirements 3"/>
    <protectedRange sqref="D41:D45" name="Meeting the requirements 2"/>
    <protectedRange sqref="D39" name="Meeting the requirements"/>
    <protectedRange sqref="E68:E69" name="Stream buffer requirement 2"/>
    <protectedRange sqref="E63:E66" name="Stream buffer requirement"/>
    <protectedRange sqref="D34:D35" name="Determining requirements 3"/>
    <protectedRange sqref="D30:F31" name="Determining requirements 2"/>
    <protectedRange sqref="D25:F26" name="Determining requirements"/>
    <protectedRange sqref="C11:F17" name="Establishing Site Information2"/>
    <protectedRange sqref="C5:E8" name="Establishing Site Information"/>
  </protectedRanges>
  <mergeCells count="4">
    <mergeCell ref="C11:D11"/>
    <mergeCell ref="C10:E10"/>
    <mergeCell ref="B1:F1"/>
    <mergeCell ref="B2:F2"/>
  </mergeCells>
  <phoneticPr fontId="0" type="noConversion"/>
  <conditionalFormatting sqref="C5:F5">
    <cfRule type="cellIs" dxfId="2" priority="1" operator="equal">
      <formula>"LMXT"</formula>
    </cfRule>
    <cfRule type="cellIs" dxfId="1" priority="2" operator="equal">
      <formula>"LCD"</formula>
    </cfRule>
    <cfRule type="cellIs" dxfId="0" priority="3" operator="equal">
      <formula>"LMUTC"</formula>
    </cfRule>
  </conditionalFormatting>
  <dataValidations disablePrompts="1" count="1">
    <dataValidation type="list" allowBlank="1" showInputMessage="1" showErrorMessage="1" sqref="E68 E65 C14:C17" xr:uid="{7BF959FB-B6EC-43CE-93DC-9687F5DC8835}">
      <formula1>$I$2:$I$3</formula1>
    </dataValidation>
  </dataValidations>
  <pageMargins left="0.25" right="0.25" top="0.75" bottom="0.75" header="0.3" footer="0.3"/>
  <pageSetup paperSize="3" fitToWidth="0" orientation="portrait" r:id="rId1"/>
  <headerFooter differentFirst="1" alignWithMargins="0">
    <oddHeader xml:space="preserve">&amp;L
</oddHeader>
    <oddFooter xml:space="preserve">&amp;C&amp;"Arial,Italic"&amp;9Last Revised:  July 1, 2024
</oddFooter>
    <firstHeader>&amp;L                                             &amp;16Woodland Conservation Worksheet WCO2024</first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BAF0F9-8FED-4D57-BA88-7DBB7446465D}">
  <sheetPr>
    <pageSetUpPr fitToPage="1"/>
  </sheetPr>
  <dimension ref="A1:AB123"/>
  <sheetViews>
    <sheetView topLeftCell="A32" zoomScaleNormal="100" workbookViewId="0">
      <selection activeCell="D83" sqref="D83"/>
    </sheetView>
  </sheetViews>
  <sheetFormatPr defaultRowHeight="12.75" x14ac:dyDescent="0.2"/>
  <cols>
    <col min="1" max="1" width="3.140625" customWidth="1"/>
    <col min="2" max="2" width="41.85546875" customWidth="1"/>
    <col min="3" max="3" width="10.7109375" customWidth="1"/>
    <col min="4" max="4" width="14.140625" customWidth="1"/>
    <col min="5" max="5" width="13" customWidth="1"/>
    <col min="6" max="6" width="12.28515625" customWidth="1"/>
    <col min="7" max="7" width="12.140625" customWidth="1"/>
    <col min="8" max="8" width="12.28515625" customWidth="1"/>
    <col min="9" max="9" width="11.5703125" customWidth="1"/>
    <col min="10" max="10" width="10.85546875" customWidth="1"/>
    <col min="11" max="11" width="11.5703125" customWidth="1"/>
    <col min="12" max="12" width="13.42578125" customWidth="1"/>
  </cols>
  <sheetData>
    <row r="1" spans="1:12" x14ac:dyDescent="0.2">
      <c r="A1" s="10"/>
      <c r="B1" s="10"/>
      <c r="C1" s="10"/>
      <c r="D1" s="10"/>
      <c r="E1" s="10"/>
      <c r="F1" s="10"/>
      <c r="G1" s="10"/>
      <c r="H1" s="10"/>
      <c r="I1" s="10"/>
      <c r="J1" s="10"/>
      <c r="K1" s="10"/>
      <c r="L1" s="10"/>
    </row>
    <row r="2" spans="1:12" ht="12" customHeight="1" x14ac:dyDescent="0.2">
      <c r="A2" s="10"/>
      <c r="B2" s="355" t="s">
        <v>306</v>
      </c>
      <c r="C2" s="355"/>
      <c r="D2" s="355"/>
      <c r="E2" s="355"/>
      <c r="F2" s="355"/>
      <c r="G2" s="355"/>
      <c r="H2" s="355"/>
      <c r="I2" s="355"/>
      <c r="J2" s="355"/>
      <c r="K2" s="10"/>
      <c r="L2" s="10"/>
    </row>
    <row r="3" spans="1:12" ht="12" customHeight="1" x14ac:dyDescent="0.2">
      <c r="A3" s="10"/>
      <c r="B3" s="355" t="s">
        <v>224</v>
      </c>
      <c r="C3" s="355"/>
      <c r="D3" s="355"/>
      <c r="E3" s="355"/>
      <c r="F3" s="355"/>
      <c r="G3" s="355"/>
      <c r="H3" s="355"/>
      <c r="I3" s="355"/>
      <c r="J3" s="355"/>
      <c r="K3" s="10"/>
      <c r="L3" s="10"/>
    </row>
    <row r="4" spans="1:12" ht="12" customHeight="1" x14ac:dyDescent="0.2">
      <c r="A4" s="10"/>
      <c r="B4" s="10"/>
      <c r="C4" s="10"/>
      <c r="D4" s="10"/>
      <c r="E4" s="10"/>
      <c r="F4" s="10"/>
      <c r="G4" s="10"/>
      <c r="H4" s="10"/>
      <c r="I4" s="10"/>
      <c r="J4" s="10"/>
      <c r="K4" s="10"/>
      <c r="L4" s="10"/>
    </row>
    <row r="5" spans="1:12" ht="12" customHeight="1" x14ac:dyDescent="0.2">
      <c r="A5" s="360" t="s">
        <v>305</v>
      </c>
      <c r="B5" s="361"/>
      <c r="C5" s="361"/>
      <c r="D5" s="361"/>
      <c r="E5" s="361"/>
      <c r="F5" s="361"/>
      <c r="G5" s="361"/>
      <c r="H5" s="361"/>
      <c r="I5" s="362"/>
      <c r="J5" s="10"/>
      <c r="K5" s="10"/>
      <c r="L5" s="10"/>
    </row>
    <row r="6" spans="1:12" ht="12" customHeight="1" x14ac:dyDescent="0.2">
      <c r="A6" s="10">
        <v>1</v>
      </c>
      <c r="B6" s="10" t="s">
        <v>304</v>
      </c>
      <c r="C6" s="10"/>
      <c r="D6" s="302" t="s">
        <v>312</v>
      </c>
      <c r="E6" s="302"/>
      <c r="F6" s="302"/>
      <c r="G6" s="302"/>
      <c r="H6" s="302"/>
      <c r="I6" s="299"/>
      <c r="J6" s="298" t="s">
        <v>281</v>
      </c>
      <c r="K6" s="10"/>
      <c r="L6" s="10"/>
    </row>
    <row r="7" spans="1:12" ht="12" customHeight="1" x14ac:dyDescent="0.2">
      <c r="A7" s="10">
        <v>2</v>
      </c>
      <c r="B7" s="10" t="s">
        <v>303</v>
      </c>
      <c r="C7" s="10"/>
      <c r="D7" s="225">
        <v>29.32</v>
      </c>
      <c r="E7" s="225"/>
      <c r="F7" s="225"/>
      <c r="G7" s="225"/>
      <c r="H7" s="225"/>
      <c r="I7" s="297"/>
      <c r="J7" s="296">
        <f>SUM(D7:I7)</f>
        <v>29.32</v>
      </c>
      <c r="K7" s="10"/>
      <c r="L7" s="10"/>
    </row>
    <row r="8" spans="1:12" ht="12" customHeight="1" x14ac:dyDescent="0.2">
      <c r="A8" s="10">
        <v>3</v>
      </c>
      <c r="B8" s="10" t="s">
        <v>302</v>
      </c>
      <c r="C8" s="10"/>
      <c r="D8" s="225">
        <v>1.48</v>
      </c>
      <c r="E8" s="225"/>
      <c r="F8" s="225"/>
      <c r="G8" s="225"/>
      <c r="H8" s="225"/>
      <c r="I8" s="27"/>
      <c r="J8" s="296">
        <f>SUM(D8:I8)</f>
        <v>1.48</v>
      </c>
      <c r="K8" s="10"/>
      <c r="L8" s="10"/>
    </row>
    <row r="9" spans="1:12" ht="12" customHeight="1" x14ac:dyDescent="0.2">
      <c r="A9" s="10">
        <v>4</v>
      </c>
      <c r="B9" s="10" t="s">
        <v>301</v>
      </c>
      <c r="C9" s="10"/>
      <c r="D9" s="225"/>
      <c r="E9" s="225"/>
      <c r="F9" s="225"/>
      <c r="G9" s="225"/>
      <c r="H9" s="225"/>
      <c r="I9" s="27"/>
      <c r="J9" s="296">
        <f>SUM(D9:I9)</f>
        <v>0</v>
      </c>
      <c r="K9" s="10"/>
      <c r="L9" s="10"/>
    </row>
    <row r="10" spans="1:12" ht="12" customHeight="1" x14ac:dyDescent="0.2">
      <c r="A10" s="10">
        <v>5</v>
      </c>
      <c r="B10" s="10" t="s">
        <v>300</v>
      </c>
      <c r="C10" s="10"/>
      <c r="D10" s="296">
        <f>D7-D8-D9</f>
        <v>27.84</v>
      </c>
      <c r="E10" s="296">
        <f>E7-E8-E9</f>
        <v>0</v>
      </c>
      <c r="F10" s="296">
        <f>F7-F8-F9</f>
        <v>0</v>
      </c>
      <c r="G10" s="296">
        <f>G7-G8-G9</f>
        <v>0</v>
      </c>
      <c r="H10" s="296">
        <f>H7-H8-H9</f>
        <v>0</v>
      </c>
      <c r="I10" s="295"/>
      <c r="J10" s="246">
        <f>SUM(D10:H10)</f>
        <v>27.84</v>
      </c>
      <c r="K10" s="10"/>
      <c r="L10" s="10"/>
    </row>
    <row r="11" spans="1:12" ht="12" customHeight="1" x14ac:dyDescent="0.2">
      <c r="A11" s="10"/>
      <c r="B11" s="10"/>
      <c r="C11" s="10"/>
      <c r="D11" s="15"/>
      <c r="E11" s="15"/>
      <c r="F11" s="15"/>
      <c r="G11" s="10"/>
      <c r="H11" s="10"/>
      <c r="I11" s="10"/>
      <c r="J11" s="10"/>
      <c r="K11" s="10"/>
      <c r="L11" s="10"/>
    </row>
    <row r="12" spans="1:12" ht="12" customHeight="1" x14ac:dyDescent="0.2">
      <c r="A12" s="10">
        <v>6</v>
      </c>
      <c r="B12" s="10" t="s">
        <v>299</v>
      </c>
      <c r="C12" s="286"/>
      <c r="D12" s="294"/>
      <c r="E12" s="293" t="s">
        <v>7</v>
      </c>
      <c r="F12" s="292"/>
      <c r="G12" s="10"/>
      <c r="H12" s="10"/>
      <c r="I12" s="10"/>
      <c r="J12" s="10"/>
      <c r="K12" s="10"/>
      <c r="L12" s="10"/>
    </row>
    <row r="13" spans="1:12" ht="12" customHeight="1" x14ac:dyDescent="0.2">
      <c r="A13" s="10">
        <v>7</v>
      </c>
      <c r="B13" s="10" t="s">
        <v>8</v>
      </c>
      <c r="C13" s="10"/>
      <c r="D13" s="356"/>
      <c r="E13" s="357"/>
      <c r="F13" s="358"/>
      <c r="G13" s="358"/>
      <c r="H13" s="358"/>
      <c r="I13" s="359"/>
      <c r="J13" s="10"/>
      <c r="K13" s="10"/>
      <c r="L13" s="10"/>
    </row>
    <row r="14" spans="1:12" ht="12" customHeight="1" x14ac:dyDescent="0.2">
      <c r="A14" s="10">
        <v>8</v>
      </c>
      <c r="B14" s="10" t="s">
        <v>9</v>
      </c>
      <c r="C14" s="10"/>
      <c r="D14" s="356"/>
      <c r="E14" s="358"/>
      <c r="F14" s="358"/>
      <c r="G14" s="358"/>
      <c r="H14" s="358"/>
      <c r="I14" s="359"/>
      <c r="J14" s="10"/>
      <c r="K14" s="10"/>
      <c r="L14" s="10"/>
    </row>
    <row r="15" spans="1:12" ht="12" customHeight="1" x14ac:dyDescent="0.2">
      <c r="A15" s="10">
        <v>9</v>
      </c>
      <c r="B15" s="10" t="s">
        <v>298</v>
      </c>
      <c r="C15" s="10"/>
      <c r="D15" s="291"/>
      <c r="E15" s="303" t="s">
        <v>7</v>
      </c>
      <c r="F15" s="290"/>
      <c r="G15" s="289"/>
      <c r="H15" s="289"/>
      <c r="I15" s="289"/>
      <c r="J15" s="10"/>
      <c r="K15" s="10"/>
      <c r="L15" s="10"/>
    </row>
    <row r="16" spans="1:12" ht="12" customHeight="1" x14ac:dyDescent="0.2">
      <c r="A16" s="10">
        <v>10</v>
      </c>
      <c r="B16" s="10" t="s">
        <v>222</v>
      </c>
      <c r="C16" s="10"/>
      <c r="D16" s="287" t="s">
        <v>11</v>
      </c>
      <c r="E16" s="10"/>
      <c r="F16" s="10"/>
      <c r="G16" s="10"/>
      <c r="H16" s="10"/>
      <c r="I16" s="10"/>
      <c r="J16" s="10"/>
      <c r="K16" s="10"/>
      <c r="L16" s="10"/>
    </row>
    <row r="17" spans="1:14" ht="12" customHeight="1" x14ac:dyDescent="0.2">
      <c r="A17" s="10">
        <v>11</v>
      </c>
      <c r="B17" s="288" t="s">
        <v>297</v>
      </c>
      <c r="C17" s="10"/>
      <c r="D17" s="287" t="s">
        <v>13</v>
      </c>
      <c r="E17" s="286"/>
      <c r="F17" s="284"/>
      <c r="G17" s="10"/>
      <c r="H17" s="286"/>
      <c r="I17" s="284"/>
      <c r="J17" s="10"/>
      <c r="K17" s="10"/>
      <c r="L17" s="10"/>
    </row>
    <row r="18" spans="1:14" ht="12" customHeight="1" x14ac:dyDescent="0.2">
      <c r="A18" s="10">
        <v>12</v>
      </c>
      <c r="B18" s="10" t="s">
        <v>14</v>
      </c>
      <c r="C18" s="10"/>
      <c r="D18" s="287" t="s">
        <v>11</v>
      </c>
      <c r="E18" s="286"/>
      <c r="F18" s="285"/>
      <c r="G18" s="10"/>
      <c r="H18" s="10"/>
      <c r="I18" s="284"/>
      <c r="J18" s="10"/>
      <c r="K18" s="10"/>
      <c r="L18" s="10"/>
    </row>
    <row r="19" spans="1:14" ht="12" customHeight="1" x14ac:dyDescent="0.2">
      <c r="A19" s="10">
        <v>13</v>
      </c>
      <c r="B19" s="10" t="s">
        <v>296</v>
      </c>
      <c r="C19" s="10"/>
      <c r="D19" s="286"/>
      <c r="E19" s="285"/>
      <c r="F19" s="10"/>
      <c r="G19" s="10"/>
      <c r="H19" s="284"/>
      <c r="I19" s="10"/>
      <c r="J19" s="10"/>
      <c r="K19" s="10"/>
    </row>
    <row r="20" spans="1:14" ht="12" customHeight="1" x14ac:dyDescent="0.2">
      <c r="A20" s="10"/>
      <c r="B20" s="10" t="s">
        <v>295</v>
      </c>
      <c r="C20" s="10"/>
      <c r="D20" s="51" t="str">
        <f>IF(D26+E26=0,"N",IF(AND(J10&gt;3.999,(J51+J46)/D26&gt;0.5),"Y","N"))</f>
        <v>Y</v>
      </c>
      <c r="E20" s="286"/>
      <c r="F20" s="285"/>
      <c r="G20" s="10"/>
      <c r="H20" s="10"/>
      <c r="I20" s="284"/>
      <c r="J20" s="10"/>
      <c r="K20" s="10"/>
      <c r="L20" s="10"/>
    </row>
    <row r="21" spans="1:14" ht="12" customHeight="1" x14ac:dyDescent="0.2">
      <c r="A21" s="10"/>
      <c r="B21" s="10"/>
      <c r="C21" s="10"/>
      <c r="D21" s="10"/>
      <c r="E21" s="10"/>
      <c r="F21" s="10"/>
      <c r="G21" s="10"/>
      <c r="H21" s="10"/>
      <c r="I21" s="10"/>
      <c r="J21" s="10"/>
      <c r="K21" s="10"/>
      <c r="L21" s="10"/>
    </row>
    <row r="22" spans="1:14" ht="12" customHeight="1" thickBot="1" x14ac:dyDescent="0.25">
      <c r="A22" s="363" t="s">
        <v>294</v>
      </c>
      <c r="B22" s="363"/>
      <c r="C22" s="363"/>
      <c r="D22" s="363"/>
      <c r="E22" s="363"/>
      <c r="F22" s="363"/>
      <c r="G22" s="363"/>
      <c r="H22" s="363"/>
      <c r="I22" s="363"/>
      <c r="J22" s="10"/>
      <c r="K22" s="10"/>
      <c r="L22" s="10"/>
      <c r="N22" t="s">
        <v>51</v>
      </c>
    </row>
    <row r="23" spans="1:14" ht="12" customHeight="1" x14ac:dyDescent="0.2">
      <c r="A23" s="209"/>
      <c r="B23" s="283"/>
      <c r="C23" s="282"/>
      <c r="D23" s="281" t="s">
        <v>293</v>
      </c>
      <c r="E23" s="280" t="s">
        <v>23</v>
      </c>
      <c r="F23" s="235"/>
      <c r="G23" s="235"/>
      <c r="H23" s="235"/>
      <c r="I23" s="235"/>
      <c r="J23" s="235"/>
      <c r="K23" s="10"/>
      <c r="L23" s="10"/>
    </row>
    <row r="24" spans="1:14" ht="12" customHeight="1" x14ac:dyDescent="0.2">
      <c r="A24" s="10">
        <v>14</v>
      </c>
      <c r="B24" s="11" t="s">
        <v>292</v>
      </c>
      <c r="C24" s="50"/>
      <c r="D24" s="225">
        <v>22.55</v>
      </c>
      <c r="E24" s="279">
        <v>1.47</v>
      </c>
      <c r="F24" s="10"/>
      <c r="G24" s="10"/>
      <c r="H24" s="10"/>
      <c r="I24" s="10"/>
      <c r="J24" s="10"/>
      <c r="K24" s="10"/>
      <c r="L24" s="10"/>
    </row>
    <row r="25" spans="1:14" ht="12" customHeight="1" x14ac:dyDescent="0.2">
      <c r="A25" s="10">
        <v>15</v>
      </c>
      <c r="B25" s="12" t="s">
        <v>291</v>
      </c>
      <c r="C25" s="10"/>
      <c r="D25" s="225"/>
      <c r="E25" s="279"/>
      <c r="F25" s="10"/>
      <c r="G25" s="10"/>
      <c r="H25" s="10"/>
      <c r="I25" s="10"/>
      <c r="J25" s="10"/>
      <c r="K25" s="10"/>
      <c r="L25" s="10"/>
    </row>
    <row r="26" spans="1:14" ht="12" customHeight="1" thickBot="1" x14ac:dyDescent="0.25">
      <c r="A26" s="10">
        <v>16</v>
      </c>
      <c r="B26" s="12" t="s">
        <v>290</v>
      </c>
      <c r="C26" s="10"/>
      <c r="D26" s="304">
        <f>SUM(D24:D25)</f>
        <v>22.55</v>
      </c>
      <c r="E26" s="305">
        <f>SUM(E24:E25)</f>
        <v>1.47</v>
      </c>
      <c r="F26" s="10"/>
      <c r="G26" s="10"/>
      <c r="H26" s="10"/>
      <c r="I26" s="10"/>
      <c r="J26" s="10"/>
      <c r="K26" s="10"/>
      <c r="L26" s="10"/>
    </row>
    <row r="27" spans="1:14" ht="12" customHeight="1" x14ac:dyDescent="0.2">
      <c r="A27" s="10">
        <v>17</v>
      </c>
      <c r="B27" s="12" t="s">
        <v>289</v>
      </c>
      <c r="C27" s="278">
        <f>IF(OR(D18="Y",J10=0),0,(((D10)*(B!$D$3)+(E10)*(B!$E$3)+(F10)*(B!$F$3)+(G10)*(B!$G$3)+(H10)*(B!$H$3))/J10/100))</f>
        <v>0.2</v>
      </c>
      <c r="D27" s="277">
        <f>J10*C27</f>
        <v>5.5680000000000005</v>
      </c>
      <c r="E27" s="10"/>
      <c r="F27" s="10"/>
      <c r="G27" s="10"/>
      <c r="H27" s="10"/>
      <c r="I27" s="10"/>
      <c r="J27" s="10"/>
      <c r="K27" s="10"/>
      <c r="L27" s="10"/>
    </row>
    <row r="28" spans="1:14" ht="12" customHeight="1" thickBot="1" x14ac:dyDescent="0.25">
      <c r="A28" s="10">
        <v>18</v>
      </c>
      <c r="B28" s="196" t="s">
        <v>209</v>
      </c>
      <c r="C28" s="254"/>
      <c r="D28" s="276">
        <f>MIN(D26:D27)</f>
        <v>5.5680000000000005</v>
      </c>
      <c r="E28" s="10"/>
      <c r="F28" s="10"/>
      <c r="G28" s="10"/>
      <c r="H28" s="10"/>
      <c r="I28" s="10"/>
      <c r="J28" s="10"/>
      <c r="K28" s="10"/>
      <c r="L28" s="10"/>
    </row>
    <row r="29" spans="1:14" ht="12" customHeight="1" thickBot="1" x14ac:dyDescent="0.25">
      <c r="A29" s="10"/>
      <c r="B29" s="254"/>
      <c r="C29" s="254"/>
      <c r="D29" s="275"/>
      <c r="E29" s="254"/>
      <c r="F29" s="254"/>
      <c r="G29" s="254"/>
      <c r="H29" s="254"/>
      <c r="I29" s="254"/>
      <c r="J29" s="10"/>
      <c r="K29" s="10"/>
      <c r="L29" s="10"/>
    </row>
    <row r="30" spans="1:14" ht="12" customHeight="1" x14ac:dyDescent="0.2">
      <c r="A30" s="10">
        <v>19</v>
      </c>
      <c r="B30" s="12" t="s">
        <v>288</v>
      </c>
      <c r="C30" s="38"/>
      <c r="D30" s="274" t="s">
        <v>313</v>
      </c>
      <c r="E30" s="274"/>
      <c r="F30" s="274"/>
      <c r="G30" s="274"/>
      <c r="H30" s="274"/>
      <c r="I30" s="274"/>
      <c r="J30" s="273"/>
      <c r="K30" s="10"/>
      <c r="L30" s="10"/>
    </row>
    <row r="31" spans="1:14" ht="12" customHeight="1" x14ac:dyDescent="0.2">
      <c r="A31" s="10">
        <v>20</v>
      </c>
      <c r="B31" s="12" t="s">
        <v>287</v>
      </c>
      <c r="C31" s="10"/>
      <c r="D31" s="274"/>
      <c r="E31" s="274"/>
      <c r="F31" s="274"/>
      <c r="G31" s="274"/>
      <c r="H31" s="274"/>
      <c r="I31" s="274"/>
      <c r="J31" s="273"/>
      <c r="K31" s="10"/>
      <c r="L31" s="10"/>
    </row>
    <row r="32" spans="1:14" ht="12" customHeight="1" x14ac:dyDescent="0.2">
      <c r="A32" s="10">
        <v>21</v>
      </c>
      <c r="B32" s="12" t="s">
        <v>286</v>
      </c>
      <c r="C32" s="10"/>
      <c r="D32" s="272"/>
      <c r="E32" s="272"/>
      <c r="F32" s="272"/>
      <c r="G32" s="272"/>
      <c r="H32" s="272"/>
      <c r="I32" s="272"/>
      <c r="J32" s="250"/>
      <c r="K32" s="10"/>
      <c r="L32" s="10"/>
    </row>
    <row r="33" spans="1:12" ht="12" customHeight="1" x14ac:dyDescent="0.2">
      <c r="A33" s="10">
        <v>22</v>
      </c>
      <c r="B33" s="12" t="s">
        <v>285</v>
      </c>
      <c r="C33" s="10"/>
      <c r="D33" s="274"/>
      <c r="E33" s="274"/>
      <c r="F33" s="274"/>
      <c r="G33" s="274"/>
      <c r="H33" s="274"/>
      <c r="I33" s="274"/>
      <c r="J33" s="250"/>
      <c r="K33" s="10"/>
      <c r="L33" s="10"/>
    </row>
    <row r="34" spans="1:12" ht="12" customHeight="1" x14ac:dyDescent="0.2">
      <c r="A34" s="10">
        <v>23</v>
      </c>
      <c r="B34" s="12" t="s">
        <v>284</v>
      </c>
      <c r="C34" s="10"/>
      <c r="D34" s="271"/>
      <c r="E34" s="271"/>
      <c r="F34" s="271"/>
      <c r="G34" s="271"/>
      <c r="H34" s="271"/>
      <c r="I34" s="271"/>
      <c r="J34" s="250"/>
      <c r="K34" s="10"/>
      <c r="L34" s="10"/>
    </row>
    <row r="35" spans="1:12" ht="12" customHeight="1" x14ac:dyDescent="0.2">
      <c r="A35" s="10">
        <v>24</v>
      </c>
      <c r="B35" s="12" t="s">
        <v>283</v>
      </c>
      <c r="C35" s="10"/>
      <c r="D35" s="306"/>
      <c r="E35" s="306"/>
      <c r="F35" s="306"/>
      <c r="G35" s="306"/>
      <c r="H35" s="306"/>
      <c r="I35" s="306"/>
      <c r="J35" s="270"/>
      <c r="K35" s="10"/>
      <c r="L35" s="10"/>
    </row>
    <row r="36" spans="1:12" ht="12" customHeight="1" thickBot="1" x14ac:dyDescent="0.25">
      <c r="A36" s="38">
        <v>25</v>
      </c>
      <c r="B36" s="196" t="s">
        <v>282</v>
      </c>
      <c r="C36" s="254"/>
      <c r="D36" s="269"/>
      <c r="E36" s="268"/>
      <c r="F36" s="269"/>
      <c r="G36" s="269"/>
      <c r="H36" s="269"/>
      <c r="I36" s="268"/>
      <c r="J36" s="250"/>
      <c r="K36" s="10"/>
      <c r="L36" s="10"/>
    </row>
    <row r="37" spans="1:12" ht="12" customHeight="1" thickBot="1" x14ac:dyDescent="0.25">
      <c r="A37" s="10"/>
      <c r="B37" s="10"/>
      <c r="C37" s="10"/>
      <c r="D37" s="267"/>
      <c r="E37" s="267"/>
      <c r="F37" s="267"/>
      <c r="G37" s="267"/>
      <c r="H37" s="267"/>
      <c r="I37" s="267"/>
      <c r="J37" s="10"/>
      <c r="K37" s="10"/>
      <c r="L37" s="10"/>
    </row>
    <row r="38" spans="1:12" ht="12" customHeight="1" thickBot="1" x14ac:dyDescent="0.25">
      <c r="A38" s="10"/>
      <c r="B38" s="254"/>
      <c r="C38" s="254"/>
      <c r="D38" s="266"/>
      <c r="E38" s="266"/>
      <c r="F38" s="266"/>
      <c r="G38" s="266"/>
      <c r="H38" s="266"/>
      <c r="I38" s="266"/>
      <c r="J38" s="265" t="s">
        <v>281</v>
      </c>
      <c r="K38" s="10"/>
      <c r="L38" s="10"/>
    </row>
    <row r="39" spans="1:12" ht="12" customHeight="1" x14ac:dyDescent="0.2">
      <c r="A39" s="10">
        <v>26</v>
      </c>
      <c r="B39" s="12" t="s">
        <v>280</v>
      </c>
      <c r="C39" s="38"/>
      <c r="D39" s="233">
        <v>29.32</v>
      </c>
      <c r="E39" s="233"/>
      <c r="F39" s="233"/>
      <c r="G39" s="233"/>
      <c r="H39" s="233"/>
      <c r="I39" s="264"/>
      <c r="J39" s="247">
        <f>SUM(D39:I39)</f>
        <v>29.32</v>
      </c>
      <c r="K39" s="10"/>
      <c r="L39" s="10"/>
    </row>
    <row r="40" spans="1:12" ht="12" customHeight="1" x14ac:dyDescent="0.2">
      <c r="A40" s="10">
        <v>27</v>
      </c>
      <c r="B40" s="12" t="s">
        <v>279</v>
      </c>
      <c r="C40" s="10"/>
      <c r="D40" s="225">
        <v>1.48</v>
      </c>
      <c r="E40" s="225"/>
      <c r="F40" s="225"/>
      <c r="G40" s="225"/>
      <c r="H40" s="225"/>
      <c r="I40" s="249"/>
      <c r="J40" s="244">
        <f>SUM(D40:I40)</f>
        <v>1.48</v>
      </c>
      <c r="K40" s="10"/>
      <c r="L40" s="10"/>
    </row>
    <row r="41" spans="1:12" ht="12" customHeight="1" x14ac:dyDescent="0.2">
      <c r="A41" s="10">
        <v>28</v>
      </c>
      <c r="B41" s="12" t="s">
        <v>278</v>
      </c>
      <c r="C41" s="10"/>
      <c r="D41" s="304">
        <f>(D39)-(D40)</f>
        <v>27.84</v>
      </c>
      <c r="E41" s="304" t="str">
        <f>IF((E30)="","",(E39)-(E40))</f>
        <v/>
      </c>
      <c r="F41" s="304" t="str">
        <f>IF((F30)="","",(F39)-(F40))</f>
        <v/>
      </c>
      <c r="G41" s="304" t="str">
        <f>IF((G30)="","",(G39)-(G40))</f>
        <v/>
      </c>
      <c r="H41" s="304" t="str">
        <f>IF((H30)="","",(H39)-(H40))</f>
        <v/>
      </c>
      <c r="I41" s="307" t="str">
        <f>IF((I30)="","",(I39)-(I40))</f>
        <v/>
      </c>
      <c r="J41" s="244">
        <f>SUM(D41:I41)</f>
        <v>27.84</v>
      </c>
      <c r="K41" s="10"/>
      <c r="L41" s="10"/>
    </row>
    <row r="42" spans="1:12" ht="12" customHeight="1" x14ac:dyDescent="0.2">
      <c r="A42" s="10">
        <v>29</v>
      </c>
      <c r="B42" s="12" t="s">
        <v>277</v>
      </c>
      <c r="C42" s="10"/>
      <c r="D42" s="225">
        <v>22.55</v>
      </c>
      <c r="E42" s="225"/>
      <c r="F42" s="225"/>
      <c r="G42" s="225"/>
      <c r="H42" s="225"/>
      <c r="I42" s="249"/>
      <c r="J42" s="244">
        <f>SUM(D42:I42)</f>
        <v>22.55</v>
      </c>
      <c r="K42" s="10"/>
      <c r="L42" s="10"/>
    </row>
    <row r="43" spans="1:12" ht="12" customHeight="1" thickBot="1" x14ac:dyDescent="0.25">
      <c r="A43" s="10">
        <v>30</v>
      </c>
      <c r="B43" s="196" t="s">
        <v>276</v>
      </c>
      <c r="C43" s="254"/>
      <c r="D43" s="224">
        <v>1.47</v>
      </c>
      <c r="E43" s="224"/>
      <c r="F43" s="224"/>
      <c r="G43" s="224"/>
      <c r="H43" s="224"/>
      <c r="I43" s="263"/>
      <c r="J43" s="241">
        <f>SUM(D43:I43)</f>
        <v>1.47</v>
      </c>
      <c r="K43" s="10"/>
      <c r="L43" s="10"/>
    </row>
    <row r="44" spans="1:12" ht="12" customHeight="1" x14ac:dyDescent="0.2">
      <c r="A44" s="10"/>
      <c r="B44" s="10"/>
      <c r="C44" s="10"/>
      <c r="D44" s="262"/>
      <c r="E44" s="262"/>
      <c r="F44" s="262"/>
      <c r="G44" s="262"/>
      <c r="H44" s="262"/>
      <c r="I44" s="262"/>
      <c r="J44" s="261"/>
      <c r="K44" s="10"/>
      <c r="L44" s="10"/>
    </row>
    <row r="45" spans="1:12" ht="12" customHeight="1" thickBot="1" x14ac:dyDescent="0.25">
      <c r="A45" s="164" t="s">
        <v>275</v>
      </c>
      <c r="B45" s="254"/>
      <c r="C45" s="254"/>
      <c r="D45" s="260"/>
      <c r="E45" s="260"/>
      <c r="F45" s="260"/>
      <c r="G45" s="260"/>
      <c r="H45" s="260"/>
      <c r="I45" s="260"/>
      <c r="J45" s="254"/>
      <c r="K45" s="10"/>
      <c r="L45" s="10"/>
    </row>
    <row r="46" spans="1:12" ht="12" customHeight="1" x14ac:dyDescent="0.2">
      <c r="A46" s="10">
        <v>31</v>
      </c>
      <c r="B46" s="12" t="s">
        <v>308</v>
      </c>
      <c r="C46" s="10"/>
      <c r="D46" s="225">
        <v>16.68</v>
      </c>
      <c r="E46" s="225"/>
      <c r="F46" s="225"/>
      <c r="G46" s="225"/>
      <c r="H46" s="225"/>
      <c r="I46" s="225"/>
      <c r="J46" s="259">
        <f>SUM(D46:I46)</f>
        <v>16.68</v>
      </c>
      <c r="K46" s="10"/>
      <c r="L46" s="10"/>
    </row>
    <row r="47" spans="1:12" ht="12" customHeight="1" x14ac:dyDescent="0.2">
      <c r="A47" s="10">
        <v>32</v>
      </c>
      <c r="B47" s="12" t="s">
        <v>309</v>
      </c>
      <c r="C47" s="10"/>
      <c r="D47" s="225">
        <v>0.09</v>
      </c>
      <c r="E47" s="225"/>
      <c r="F47" s="225"/>
      <c r="G47" s="225"/>
      <c r="H47" s="225"/>
      <c r="I47" s="225"/>
      <c r="J47" s="244">
        <f>SUM(D47:I47)</f>
        <v>0.09</v>
      </c>
      <c r="K47" s="10"/>
      <c r="L47" s="10"/>
    </row>
    <row r="48" spans="1:12" ht="12" customHeight="1" x14ac:dyDescent="0.2">
      <c r="A48" s="10">
        <v>33</v>
      </c>
      <c r="B48" s="12" t="s">
        <v>274</v>
      </c>
      <c r="C48" s="10"/>
      <c r="D48" s="258"/>
      <c r="E48" s="258"/>
      <c r="F48" s="258"/>
      <c r="G48" s="258"/>
      <c r="H48" s="258"/>
      <c r="I48" s="258"/>
      <c r="J48" s="257">
        <f>SUM(D48:I48)</f>
        <v>0</v>
      </c>
      <c r="K48" s="10"/>
      <c r="L48" s="10"/>
    </row>
    <row r="49" spans="1:28" ht="12" customHeight="1" x14ac:dyDescent="0.2">
      <c r="A49" s="10"/>
      <c r="B49" s="53"/>
      <c r="C49" s="53"/>
      <c r="D49" s="256"/>
      <c r="E49" s="256"/>
      <c r="F49" s="256"/>
      <c r="G49" s="256"/>
      <c r="H49" s="256"/>
      <c r="I49" s="256"/>
      <c r="J49" s="167"/>
      <c r="K49" s="12"/>
      <c r="L49" s="10"/>
    </row>
    <row r="50" spans="1:28" ht="12" customHeight="1" x14ac:dyDescent="0.2">
      <c r="A50" s="164" t="s">
        <v>273</v>
      </c>
      <c r="B50" s="41"/>
      <c r="C50" s="41"/>
      <c r="D50" s="255"/>
      <c r="E50" s="255"/>
      <c r="F50" s="255"/>
      <c r="G50" s="255"/>
      <c r="H50" s="255"/>
      <c r="I50" s="255"/>
      <c r="J50" s="37"/>
      <c r="K50" s="12"/>
      <c r="L50" s="10"/>
    </row>
    <row r="51" spans="1:28" ht="12" customHeight="1" x14ac:dyDescent="0.2">
      <c r="A51" s="38">
        <v>34</v>
      </c>
      <c r="B51" s="12" t="s">
        <v>272</v>
      </c>
      <c r="C51" s="10"/>
      <c r="D51" s="233"/>
      <c r="E51" s="233"/>
      <c r="F51" s="233"/>
      <c r="G51" s="233"/>
      <c r="H51" s="233"/>
      <c r="I51" s="233"/>
      <c r="J51" s="247">
        <f>SUM(D51:I51)</f>
        <v>0</v>
      </c>
      <c r="K51" s="10"/>
      <c r="L51" s="10"/>
    </row>
    <row r="52" spans="1:28" ht="12" customHeight="1" x14ac:dyDescent="0.2">
      <c r="A52" s="10">
        <v>35</v>
      </c>
      <c r="B52" s="12" t="s">
        <v>271</v>
      </c>
      <c r="C52" s="10"/>
      <c r="D52" s="225"/>
      <c r="E52" s="225"/>
      <c r="F52" s="225"/>
      <c r="G52" s="225"/>
      <c r="H52" s="225"/>
      <c r="I52" s="225"/>
      <c r="J52" s="244">
        <f>SUM(D52:I52)</f>
        <v>0</v>
      </c>
      <c r="K52" s="10"/>
      <c r="L52" s="10"/>
    </row>
    <row r="53" spans="1:28" ht="12" customHeight="1" thickBot="1" x14ac:dyDescent="0.25">
      <c r="A53" s="10">
        <v>36</v>
      </c>
      <c r="B53" s="196" t="s">
        <v>270</v>
      </c>
      <c r="C53" s="254"/>
      <c r="D53" s="224"/>
      <c r="E53" s="224"/>
      <c r="F53" s="224"/>
      <c r="G53" s="224"/>
      <c r="H53" s="224"/>
      <c r="I53" s="224"/>
      <c r="J53" s="241">
        <f>SUM(D53:I53)</f>
        <v>0</v>
      </c>
      <c r="K53" s="10"/>
      <c r="L53" s="10"/>
    </row>
    <row r="54" spans="1:28" ht="12" customHeight="1" thickBot="1" x14ac:dyDescent="0.25">
      <c r="A54" s="10"/>
      <c r="B54" s="185"/>
      <c r="C54" s="185"/>
      <c r="D54" s="150"/>
      <c r="E54" s="185"/>
      <c r="F54" s="185"/>
      <c r="G54" s="253"/>
      <c r="H54" s="185"/>
      <c r="I54" s="185"/>
      <c r="J54" s="252"/>
      <c r="K54" s="10"/>
      <c r="L54" s="10"/>
    </row>
    <row r="55" spans="1:28" ht="12" customHeight="1" x14ac:dyDescent="0.2">
      <c r="A55" s="10">
        <v>37</v>
      </c>
      <c r="B55" s="12" t="s">
        <v>269</v>
      </c>
      <c r="C55" s="10"/>
      <c r="D55" s="308">
        <f>IF((D30)="","",SUM(D46+D51))</f>
        <v>16.68</v>
      </c>
      <c r="E55" s="308" t="str">
        <f>IF((E30)="","",SUM(D55+E46+E51))</f>
        <v/>
      </c>
      <c r="F55" s="308" t="str">
        <f>IF((F30)="","",SUM(E55+F51+F46))</f>
        <v/>
      </c>
      <c r="G55" s="308" t="str">
        <f>IF((G30)="","",SUM(F55+G51+G46))</f>
        <v/>
      </c>
      <c r="H55" s="308" t="str">
        <f>IF((H30)="","",SUM(G55+H51+H46))</f>
        <v/>
      </c>
      <c r="I55" s="309" t="str">
        <f>IF((I30)="","",SUM(H55+I51+I46))</f>
        <v/>
      </c>
      <c r="J55" s="346"/>
      <c r="K55" s="10"/>
      <c r="L55" s="10"/>
    </row>
    <row r="56" spans="1:28" ht="12" customHeight="1" x14ac:dyDescent="0.2">
      <c r="A56" s="10">
        <v>38</v>
      </c>
      <c r="B56" s="12" t="s">
        <v>268</v>
      </c>
      <c r="C56" s="10"/>
      <c r="D56" s="304">
        <f>SUM(D47+D52)</f>
        <v>0.09</v>
      </c>
      <c r="E56" s="304" t="str">
        <f>IF((E30)="","",SUM(D56+E52+E47))</f>
        <v/>
      </c>
      <c r="F56" s="304" t="str">
        <f>IF((F30)="","",SUM(E56+F52+F47))</f>
        <v/>
      </c>
      <c r="G56" s="304" t="str">
        <f>IF((G30)="","",SUM(F56+G52+G47))</f>
        <v/>
      </c>
      <c r="H56" s="304" t="str">
        <f>IF((H30)="","",SUM(G56+H52+H47))</f>
        <v/>
      </c>
      <c r="I56" s="307" t="str">
        <f>IF((I30)="","",SUM(H56+I52+I47))</f>
        <v/>
      </c>
      <c r="J56" s="346"/>
      <c r="K56" s="10"/>
      <c r="L56" s="10"/>
    </row>
    <row r="57" spans="1:28" ht="12" customHeight="1" x14ac:dyDescent="0.2">
      <c r="A57" s="10">
        <v>39</v>
      </c>
      <c r="B57" s="12" t="s">
        <v>267</v>
      </c>
      <c r="C57" s="10"/>
      <c r="D57" s="304">
        <f>SUM(D48+D53)</f>
        <v>0</v>
      </c>
      <c r="E57" s="304" t="str">
        <f>IF((E30)="","",SUM(D57+E53+E48))</f>
        <v/>
      </c>
      <c r="F57" s="304" t="str">
        <f>IF((F30)="","",SUM(E57+F53+F48))</f>
        <v/>
      </c>
      <c r="G57" s="304" t="str">
        <f>IF((G30)="","",SUM(F57+G53+G48))</f>
        <v/>
      </c>
      <c r="H57" s="304" t="str">
        <f>IF((H30)="","",SUM(G57+H53+H48))</f>
        <v/>
      </c>
      <c r="I57" s="307" t="str">
        <f>IF((I30)="","",SUM(H57+I53+I48))</f>
        <v/>
      </c>
      <c r="J57" s="250"/>
      <c r="K57" s="10"/>
      <c r="L57" s="10"/>
    </row>
    <row r="58" spans="1:28" ht="12" customHeight="1" x14ac:dyDescent="0.2">
      <c r="A58" s="10">
        <v>40</v>
      </c>
      <c r="B58" s="12" t="s">
        <v>266</v>
      </c>
      <c r="C58" s="10"/>
      <c r="D58" s="310">
        <f>SUM(D55:D57)</f>
        <v>16.77</v>
      </c>
      <c r="E58" s="310" t="str">
        <f>IF((E30)="","",SUM(E55:E57))</f>
        <v/>
      </c>
      <c r="F58" s="310" t="str">
        <f>IF((F30)="","",SUM(F55:F57))</f>
        <v/>
      </c>
      <c r="G58" s="310" t="str">
        <f>IF((G30)="","",SUM(G55:G57))</f>
        <v/>
      </c>
      <c r="H58" s="310" t="str">
        <f>IF((H30)="","",SUM(H55:H57))</f>
        <v/>
      </c>
      <c r="I58" s="311" t="str">
        <f>IF((I30)="","",SUM(I55:I57))</f>
        <v/>
      </c>
      <c r="J58" s="250"/>
      <c r="K58" s="10"/>
      <c r="L58" s="10"/>
    </row>
    <row r="59" spans="1:28" ht="12" customHeight="1" x14ac:dyDescent="0.2">
      <c r="A59" s="10">
        <v>41</v>
      </c>
      <c r="B59" s="12" t="s">
        <v>265</v>
      </c>
      <c r="C59" s="251">
        <f>IF(OR(D18="Y",J10=0),0,((D10)*(B!I3)+(E10)*(B!J3)+(F10)*(B!K3)+(G10)*(B!L3)+(H10)*(B!M3))/SUM(J10)/100)</f>
        <v>0.15000000000000002</v>
      </c>
      <c r="D59" s="310">
        <f>IF((D$26)&lt;$J$10*$C59,(($J$10*$C$59-$D$26)*(D41/$J$10)),0)</f>
        <v>0</v>
      </c>
      <c r="E59" s="310" t="str">
        <f>IF(E30="","",IF(($D$59)&gt;0,(($J$10*$C$59-$D$26)*(E41/$J$10)),0))</f>
        <v/>
      </c>
      <c r="F59" s="310" t="str">
        <f>IF(F30="","",IF(($D$59)&gt;0,(($J$10*$C$59-$D$26)*(F41/$J$10)),0))</f>
        <v/>
      </c>
      <c r="G59" s="310" t="str">
        <f>IF(G30="","",IF(($D$59)&gt;0,(($J$10*$C$59-$D$26)*(G41/$J$10)),0))</f>
        <v/>
      </c>
      <c r="H59" s="310" t="str">
        <f>IF(H30="","",IF(($D$59)&gt;0,(($J$10*$C$59-$D$26)*(H41/$J$10)),0))</f>
        <v/>
      </c>
      <c r="I59" s="311" t="str">
        <f>IF(I30="","",IF(($D$59)&gt;0,(($J$10*$C$59-$D$26)*(I41/$J$10)),0))</f>
        <v/>
      </c>
      <c r="J59" s="250"/>
      <c r="K59" s="10"/>
      <c r="L59" s="10"/>
    </row>
    <row r="60" spans="1:28" ht="12" customHeight="1" x14ac:dyDescent="0.2">
      <c r="A60" s="10">
        <v>42</v>
      </c>
      <c r="B60" s="369" t="s">
        <v>264</v>
      </c>
      <c r="C60" s="370"/>
      <c r="D60" s="99">
        <v>0</v>
      </c>
      <c r="E60" s="99">
        <v>0</v>
      </c>
      <c r="F60" s="99"/>
      <c r="G60" s="99"/>
      <c r="H60" s="99"/>
      <c r="I60" s="312"/>
      <c r="J60" s="250"/>
      <c r="K60" s="10"/>
      <c r="L60" s="10"/>
    </row>
    <row r="61" spans="1:28" ht="12" customHeight="1" thickBot="1" x14ac:dyDescent="0.25">
      <c r="A61" s="10">
        <v>43</v>
      </c>
      <c r="B61" s="369" t="s">
        <v>263</v>
      </c>
      <c r="C61" s="370"/>
      <c r="D61" s="99">
        <v>0</v>
      </c>
      <c r="E61" s="99">
        <v>0</v>
      </c>
      <c r="F61" s="99"/>
      <c r="G61" s="99"/>
      <c r="H61" s="99"/>
      <c r="I61" s="312"/>
      <c r="J61" s="248"/>
    </row>
    <row r="62" spans="1:28" s="114" customFormat="1" ht="12" customHeight="1" x14ac:dyDescent="0.2">
      <c r="A62" s="127">
        <v>44</v>
      </c>
      <c r="B62" s="375" t="s">
        <v>262</v>
      </c>
      <c r="C62" s="375"/>
      <c r="D62" s="246">
        <f>IF(D59&gt;0,D59,(D41*C27))</f>
        <v>5.5680000000000005</v>
      </c>
      <c r="E62" s="246" t="str">
        <f>IF(E30="","",IF($D$59&gt;0,E$59,(E$41*$C$27)))</f>
        <v/>
      </c>
      <c r="F62" s="246" t="str">
        <f>IF(F30="","",IF($D$59&gt;0,F$59,(F$41*$C$27)))</f>
        <v/>
      </c>
      <c r="G62" s="246" t="str">
        <f>IF(G30="","",IF($D$59&gt;0,G$59,(G$41*$C$27)))</f>
        <v/>
      </c>
      <c r="H62" s="246" t="str">
        <f>IF(H30="","",IF($D$59&gt;0,H$59,(H$41*$C$27)))</f>
        <v/>
      </c>
      <c r="I62" s="245" t="str">
        <f>IF(I30="","",IF($D$59&gt;0,I$59,(I$41*$C$27)))</f>
        <v/>
      </c>
      <c r="J62" s="247">
        <f>SUM(D62:I62)</f>
        <v>5.5680000000000005</v>
      </c>
      <c r="K62"/>
      <c r="L62"/>
      <c r="M62"/>
      <c r="N62"/>
      <c r="O62"/>
      <c r="P62"/>
      <c r="Q62"/>
      <c r="R62"/>
      <c r="S62"/>
      <c r="T62"/>
      <c r="U62"/>
      <c r="V62"/>
      <c r="W62"/>
      <c r="X62"/>
      <c r="Y62"/>
      <c r="Z62"/>
      <c r="AA62"/>
      <c r="AB62"/>
    </row>
    <row r="63" spans="1:28" ht="12" customHeight="1" x14ac:dyDescent="0.2">
      <c r="A63" s="10">
        <v>45</v>
      </c>
      <c r="B63" s="374" t="s">
        <v>261</v>
      </c>
      <c r="C63" s="374"/>
      <c r="D63" s="246">
        <f>((SUM(D46:D48)+SUM(D51:D53)*0.25))</f>
        <v>16.77</v>
      </c>
      <c r="E63" s="246" t="str">
        <f>IF(E30="","",((SUM(D51:E53)*0.25)+SUM(D46:E48)))</f>
        <v/>
      </c>
      <c r="F63" s="246" t="str">
        <f>IF(F30="","",((SUM(D51:F53)*0.25)+SUM(D46:F48)))</f>
        <v/>
      </c>
      <c r="G63" s="246" t="str">
        <f>IF(G30="","",((SUM(D51:G53)*0.25)+SUM(D46:G48)))</f>
        <v/>
      </c>
      <c r="H63" s="246" t="str">
        <f>IF(H30="","",((SUM(D51:H53)*0.25)+SUM(D46:H48)))</f>
        <v/>
      </c>
      <c r="I63" s="245" t="str">
        <f>IF(I30="","",((SUM(D51:I53)*0.25)+SUM(D46:I48)))</f>
        <v/>
      </c>
      <c r="J63" s="244">
        <f>MAX(D63:I63)</f>
        <v>16.77</v>
      </c>
    </row>
    <row r="64" spans="1:28" s="114" customFormat="1" ht="12" customHeight="1" thickBot="1" x14ac:dyDescent="0.25">
      <c r="A64" s="127">
        <v>46</v>
      </c>
      <c r="B64" s="371" t="s">
        <v>260</v>
      </c>
      <c r="C64" s="371"/>
      <c r="D64" s="243">
        <f>SUM(D62:D63)</f>
        <v>22.338000000000001</v>
      </c>
      <c r="E64" s="243" t="str">
        <f>IF(E30="","",SUM(D62:E62)+(E63))</f>
        <v/>
      </c>
      <c r="F64" s="243" t="str">
        <f>IF(F30="","",SUM(D62:F62)+(F63))</f>
        <v/>
      </c>
      <c r="G64" s="243" t="str">
        <f>IF(G30="","",SUM(D62:G62)+(G63))</f>
        <v/>
      </c>
      <c r="H64" s="243" t="str">
        <f>IF(H30="","",SUM(D62:H62)+(H63))</f>
        <v/>
      </c>
      <c r="I64" s="242" t="str">
        <f>IF(I30="","",SUM(D62:I62)+(I63))</f>
        <v/>
      </c>
      <c r="J64" s="241">
        <f>MAX(D64:I64)</f>
        <v>22.338000000000001</v>
      </c>
      <c r="K64"/>
      <c r="L64"/>
      <c r="M64"/>
      <c r="N64"/>
      <c r="O64"/>
      <c r="P64"/>
      <c r="Q64"/>
      <c r="R64"/>
      <c r="S64"/>
      <c r="T64"/>
      <c r="U64"/>
      <c r="V64"/>
      <c r="W64"/>
      <c r="X64"/>
      <c r="Y64"/>
      <c r="Z64"/>
      <c r="AA64"/>
      <c r="AB64"/>
    </row>
    <row r="65" spans="1:13" ht="12" customHeight="1" x14ac:dyDescent="0.2">
      <c r="A65" s="10"/>
      <c r="B65" s="10"/>
      <c r="C65" s="10"/>
      <c r="D65" s="49" t="s">
        <v>259</v>
      </c>
      <c r="E65" s="10"/>
      <c r="F65" s="10"/>
      <c r="G65" s="10"/>
      <c r="H65" s="10"/>
      <c r="I65" s="10"/>
      <c r="J65" s="10"/>
    </row>
    <row r="66" spans="1:13" ht="12" customHeight="1" x14ac:dyDescent="0.2">
      <c r="A66" s="10"/>
      <c r="B66" s="10"/>
      <c r="C66" s="10"/>
      <c r="D66" s="10"/>
      <c r="E66" s="10"/>
      <c r="F66" s="10"/>
      <c r="G66" s="10"/>
      <c r="H66" s="10"/>
      <c r="I66" s="10"/>
      <c r="J66" s="240"/>
      <c r="K66" s="10"/>
      <c r="L66" s="10"/>
    </row>
    <row r="67" spans="1:13" ht="12" customHeight="1" thickBot="1" x14ac:dyDescent="0.25">
      <c r="A67" s="364" t="s">
        <v>258</v>
      </c>
      <c r="B67" s="364"/>
      <c r="C67" s="364"/>
      <c r="D67" s="364"/>
      <c r="E67" s="364"/>
      <c r="F67" s="364"/>
      <c r="G67" s="364"/>
      <c r="H67" s="364"/>
      <c r="I67" s="10"/>
      <c r="J67" s="10"/>
      <c r="K67" s="10"/>
      <c r="L67" s="10"/>
    </row>
    <row r="68" spans="1:13" ht="12" customHeight="1" thickBot="1" x14ac:dyDescent="0.25">
      <c r="A68" s="10">
        <v>47</v>
      </c>
      <c r="B68" s="12" t="s">
        <v>257</v>
      </c>
      <c r="C68" s="38"/>
      <c r="D68" s="313">
        <v>5.87</v>
      </c>
      <c r="E68" s="314"/>
      <c r="F68" s="314"/>
      <c r="G68" s="314"/>
      <c r="H68" s="314"/>
      <c r="I68" s="239"/>
      <c r="J68" s="316">
        <f>SUM(D68:I68)</f>
        <v>5.87</v>
      </c>
      <c r="K68" s="347" t="str">
        <f>IF(OR(D68&gt;(D42-D46-D51),E68&gt;(E42-E46-E51),F68&gt;(F42-F46-F51),G68&gt;(G42-G46-G51),H68&gt;(H42-H46-H51),I68&gt;(I42-I46-I51)),"WOODLAND PRESERVATION CANNOT EXCEED REMAINING WOODLAND AFTER CLEARING","")</f>
        <v/>
      </c>
      <c r="L68" s="10"/>
    </row>
    <row r="69" spans="1:13" ht="12" customHeight="1" x14ac:dyDescent="0.2">
      <c r="A69" s="10">
        <v>48</v>
      </c>
      <c r="B69" s="12" t="s">
        <v>256</v>
      </c>
      <c r="C69" s="38"/>
      <c r="D69" s="237">
        <f>D68</f>
        <v>5.87</v>
      </c>
      <c r="E69" s="212" t="str">
        <f>IF(E30="","",(E68+D69))</f>
        <v/>
      </c>
      <c r="F69" s="212" t="str">
        <f>IF(F30="","",(F68+E69))</f>
        <v/>
      </c>
      <c r="G69" s="212" t="str">
        <f>IF(G30="","",(G68+F69))</f>
        <v/>
      </c>
      <c r="H69" s="212" t="str">
        <f>IF(H30="","",(H68+G69))</f>
        <v/>
      </c>
      <c r="I69" s="212" t="str">
        <f>IF(I30="","",(I68+H69))</f>
        <v/>
      </c>
      <c r="J69" s="238"/>
      <c r="K69" s="10"/>
      <c r="L69" s="10"/>
    </row>
    <row r="70" spans="1:13" ht="12" customHeight="1" x14ac:dyDescent="0.2">
      <c r="A70" s="10">
        <v>49</v>
      </c>
      <c r="B70" s="365" t="s">
        <v>255</v>
      </c>
      <c r="C70" s="366"/>
      <c r="D70" s="237">
        <f>MAX(0,D62-D68)</f>
        <v>0</v>
      </c>
      <c r="E70" s="212" t="str">
        <f>IF(E30="","",MAX(0,E62-E68))</f>
        <v/>
      </c>
      <c r="F70" s="212" t="str">
        <f>IF(F30="","",MAX(0,F62-F68))</f>
        <v/>
      </c>
      <c r="G70" s="212" t="str">
        <f>IF(G30="","",MAX(0,G62-G68))</f>
        <v/>
      </c>
      <c r="H70" s="212" t="str">
        <f>IF(H30="","",MAX(0,H62-H68))</f>
        <v/>
      </c>
      <c r="I70" s="212" t="str">
        <f>IF(I30="","",MAX(0,I62-I68))</f>
        <v/>
      </c>
      <c r="J70" s="10"/>
      <c r="K70" s="10"/>
      <c r="L70" s="10"/>
    </row>
    <row r="71" spans="1:13" ht="12" customHeight="1" x14ac:dyDescent="0.2">
      <c r="A71" s="10">
        <v>50</v>
      </c>
      <c r="B71" s="12" t="s">
        <v>254</v>
      </c>
      <c r="C71" s="38"/>
      <c r="D71" s="237">
        <f>MAX(D27-D69,0)</f>
        <v>0</v>
      </c>
      <c r="E71" s="212" t="str">
        <f>IF(E30="","",MAX(D27-E69,0))</f>
        <v/>
      </c>
      <c r="F71" s="212" t="str">
        <f>IF(F30="","",MAX(D27-F69,0))</f>
        <v/>
      </c>
      <c r="G71" s="212" t="str">
        <f>IF(G30="","",MAX(D27-G69,0))</f>
        <v/>
      </c>
      <c r="H71" s="212" t="str">
        <f>IF(H30="","",MAX(D27-H69,0))</f>
        <v/>
      </c>
      <c r="I71" s="212" t="str">
        <f>IF(I30="","",MAX(D27-I69,0))</f>
        <v/>
      </c>
      <c r="J71" s="15"/>
      <c r="K71" s="10"/>
      <c r="L71" s="10"/>
    </row>
    <row r="72" spans="1:13" ht="12" customHeight="1" x14ac:dyDescent="0.2">
      <c r="A72" s="220"/>
      <c r="B72" s="10"/>
      <c r="C72" s="10"/>
      <c r="D72" s="53"/>
      <c r="E72" s="236"/>
      <c r="F72" s="53"/>
      <c r="G72" s="53"/>
      <c r="H72" s="53"/>
      <c r="I72" s="53"/>
      <c r="J72" s="10"/>
      <c r="K72" s="10"/>
      <c r="L72" s="10"/>
    </row>
    <row r="73" spans="1:13" ht="12" customHeight="1" thickBot="1" x14ac:dyDescent="0.25">
      <c r="A73" s="364" t="s">
        <v>253</v>
      </c>
      <c r="B73" s="364"/>
      <c r="C73" s="364"/>
      <c r="D73" s="364"/>
      <c r="E73" s="364"/>
      <c r="F73" s="364"/>
      <c r="G73" s="364"/>
      <c r="H73" s="363"/>
      <c r="I73" s="220"/>
      <c r="J73" s="184" t="s">
        <v>25</v>
      </c>
      <c r="K73" s="10"/>
      <c r="L73" s="10"/>
    </row>
    <row r="74" spans="1:13" ht="12" customHeight="1" x14ac:dyDescent="0.2">
      <c r="A74" s="10">
        <v>51</v>
      </c>
      <c r="B74" s="12" t="s">
        <v>252</v>
      </c>
      <c r="C74" s="38"/>
      <c r="D74" s="234">
        <v>1.1000000000000001</v>
      </c>
      <c r="E74" s="233"/>
      <c r="F74" s="233"/>
      <c r="G74" s="233"/>
      <c r="H74" s="232"/>
      <c r="I74" s="232"/>
      <c r="J74" s="231">
        <f t="shared" ref="J74:J84" si="0">SUM(D74:I74)</f>
        <v>1.1000000000000001</v>
      </c>
      <c r="K74" s="10" t="s">
        <v>37</v>
      </c>
      <c r="L74" s="230">
        <f>((J74+J75+J76)*43560)*0.3</f>
        <v>14374.800000000001</v>
      </c>
      <c r="M74" s="1"/>
    </row>
    <row r="75" spans="1:13" ht="12" customHeight="1" x14ac:dyDescent="0.2">
      <c r="A75" s="10">
        <v>52</v>
      </c>
      <c r="B75" s="12" t="s">
        <v>251</v>
      </c>
      <c r="C75" s="38"/>
      <c r="D75" s="229"/>
      <c r="E75" s="225"/>
      <c r="F75" s="225"/>
      <c r="G75" s="225"/>
      <c r="H75" s="225"/>
      <c r="I75" s="225"/>
      <c r="J75" s="226">
        <f t="shared" si="0"/>
        <v>0</v>
      </c>
      <c r="K75" s="10"/>
      <c r="L75" s="10"/>
      <c r="M75" s="1"/>
    </row>
    <row r="76" spans="1:13" ht="12" customHeight="1" x14ac:dyDescent="0.2">
      <c r="A76" s="10">
        <v>53</v>
      </c>
      <c r="B76" s="12" t="s">
        <v>250</v>
      </c>
      <c r="C76" s="38"/>
      <c r="D76" s="229"/>
      <c r="E76" s="225"/>
      <c r="F76" s="225"/>
      <c r="G76" s="225"/>
      <c r="H76" s="225"/>
      <c r="I76" s="225"/>
      <c r="J76" s="226">
        <f t="shared" si="0"/>
        <v>0</v>
      </c>
      <c r="K76" s="10"/>
      <c r="L76" s="10"/>
    </row>
    <row r="77" spans="1:13" ht="12" customHeight="1" x14ac:dyDescent="0.2">
      <c r="A77" s="10">
        <v>54</v>
      </c>
      <c r="B77" s="12" t="s">
        <v>249</v>
      </c>
      <c r="C77" s="38"/>
      <c r="D77" s="229"/>
      <c r="E77" s="225"/>
      <c r="F77" s="225"/>
      <c r="G77" s="225"/>
      <c r="H77" s="225"/>
      <c r="I77" s="225"/>
      <c r="J77" s="226">
        <f t="shared" si="0"/>
        <v>0</v>
      </c>
      <c r="K77" s="10"/>
      <c r="L77" s="10"/>
    </row>
    <row r="78" spans="1:13" ht="12" customHeight="1" x14ac:dyDescent="0.2">
      <c r="A78" s="10">
        <v>55</v>
      </c>
      <c r="B78" s="12" t="s">
        <v>248</v>
      </c>
      <c r="C78" s="38"/>
      <c r="D78" s="229"/>
      <c r="E78" s="225"/>
      <c r="F78" s="225"/>
      <c r="G78" s="225"/>
      <c r="H78" s="225"/>
      <c r="I78" s="225"/>
      <c r="J78" s="226">
        <f t="shared" si="0"/>
        <v>0</v>
      </c>
      <c r="K78" s="10"/>
      <c r="L78" s="10"/>
    </row>
    <row r="79" spans="1:13" ht="12" customHeight="1" x14ac:dyDescent="0.2">
      <c r="A79" s="10">
        <v>56</v>
      </c>
      <c r="B79" s="214" t="s">
        <v>247</v>
      </c>
      <c r="C79" s="38"/>
      <c r="D79" s="229"/>
      <c r="E79" s="229"/>
      <c r="F79" s="229"/>
      <c r="G79" s="229"/>
      <c r="H79" s="229"/>
      <c r="I79" s="225"/>
      <c r="J79" s="226">
        <f t="shared" si="0"/>
        <v>0</v>
      </c>
      <c r="K79" s="10"/>
      <c r="L79" s="10"/>
    </row>
    <row r="80" spans="1:13" ht="12" customHeight="1" x14ac:dyDescent="0.2">
      <c r="A80" s="10">
        <v>57</v>
      </c>
      <c r="B80" s="12" t="s">
        <v>246</v>
      </c>
      <c r="C80" s="38"/>
      <c r="D80" s="229"/>
      <c r="E80" s="225"/>
      <c r="F80" s="225"/>
      <c r="G80" s="225"/>
      <c r="H80" s="225"/>
      <c r="I80" s="225"/>
      <c r="J80" s="226">
        <f t="shared" si="0"/>
        <v>0</v>
      </c>
      <c r="K80" s="228"/>
      <c r="L80" s="10"/>
    </row>
    <row r="81" spans="1:12" ht="12" customHeight="1" x14ac:dyDescent="0.2">
      <c r="A81" s="10">
        <v>58</v>
      </c>
      <c r="B81" s="12" t="s">
        <v>245</v>
      </c>
      <c r="C81" s="38"/>
      <c r="D81" s="225"/>
      <c r="E81" s="225"/>
      <c r="F81" s="225"/>
      <c r="G81" s="225"/>
      <c r="H81" s="225"/>
      <c r="I81" s="225"/>
      <c r="J81" s="226">
        <f t="shared" si="0"/>
        <v>0</v>
      </c>
      <c r="K81" s="228" t="s">
        <v>48</v>
      </c>
      <c r="L81" s="227">
        <f>IF(F16="N",J81*43560*0.3,IF(I16="Y",J81*43560*0.9,J81*43560*1.08))</f>
        <v>0</v>
      </c>
    </row>
    <row r="82" spans="1:12" ht="12" customHeight="1" x14ac:dyDescent="0.2">
      <c r="A82" s="10">
        <v>59</v>
      </c>
      <c r="B82" s="12" t="s">
        <v>244</v>
      </c>
      <c r="C82" s="38"/>
      <c r="D82" s="225">
        <v>15.67</v>
      </c>
      <c r="E82" s="225"/>
      <c r="F82" s="225"/>
      <c r="G82" s="225"/>
      <c r="H82" s="225"/>
      <c r="I82" s="225"/>
      <c r="J82" s="226">
        <f t="shared" si="0"/>
        <v>15.67</v>
      </c>
      <c r="K82" s="10"/>
      <c r="L82" s="10"/>
    </row>
    <row r="83" spans="1:12" ht="12" customHeight="1" x14ac:dyDescent="0.2">
      <c r="A83" s="10">
        <v>60</v>
      </c>
      <c r="B83" s="12" t="s">
        <v>243</v>
      </c>
      <c r="C83" s="38"/>
      <c r="D83" s="225"/>
      <c r="E83" s="225"/>
      <c r="F83" s="225"/>
      <c r="G83" s="225"/>
      <c r="H83" s="225"/>
      <c r="I83" s="225"/>
      <c r="J83" s="226">
        <f t="shared" si="0"/>
        <v>0</v>
      </c>
      <c r="K83" s="10"/>
      <c r="L83" s="10"/>
    </row>
    <row r="84" spans="1:12" ht="12" customHeight="1" thickBot="1" x14ac:dyDescent="0.25">
      <c r="A84" s="10">
        <v>61</v>
      </c>
      <c r="B84" s="12" t="s">
        <v>30</v>
      </c>
      <c r="C84" s="38"/>
      <c r="D84" s="225"/>
      <c r="E84" s="225"/>
      <c r="F84" s="225"/>
      <c r="G84" s="225"/>
      <c r="H84" s="225"/>
      <c r="I84" s="224"/>
      <c r="J84" s="223">
        <f t="shared" si="0"/>
        <v>0</v>
      </c>
      <c r="K84" s="10"/>
      <c r="L84" s="10"/>
    </row>
    <row r="85" spans="1:12" ht="12" customHeight="1" thickBot="1" x14ac:dyDescent="0.25">
      <c r="A85" s="38">
        <v>62</v>
      </c>
      <c r="B85" s="372" t="s">
        <v>242</v>
      </c>
      <c r="C85" s="373"/>
      <c r="D85" s="216">
        <f>SUM(D74:D84)</f>
        <v>16.77</v>
      </c>
      <c r="E85" s="216" t="str">
        <f>IF(E30="","",SUM(D74:E84))</f>
        <v/>
      </c>
      <c r="F85" s="216" t="str">
        <f>IF(F30="","",SUM(D74:F84))</f>
        <v/>
      </c>
      <c r="G85" s="216" t="str">
        <f>IF(G30="","",SUM(D74:G84))</f>
        <v/>
      </c>
      <c r="H85" s="216" t="str">
        <f>IF(H30="","",SUM(D74:H84))</f>
        <v/>
      </c>
      <c r="I85" s="222" t="str">
        <f>IF(I30="","",SUM(D74:I84))</f>
        <v/>
      </c>
      <c r="J85" s="221">
        <f>J68+SUM(J74:J84)</f>
        <v>22.64</v>
      </c>
      <c r="K85" s="10"/>
      <c r="L85" s="10"/>
    </row>
    <row r="86" spans="1:12" ht="12" customHeight="1" thickBot="1" x14ac:dyDescent="0.25">
      <c r="A86" s="326"/>
      <c r="B86" s="325"/>
      <c r="C86" s="217"/>
      <c r="D86" s="219"/>
      <c r="E86" s="219"/>
      <c r="F86" s="219"/>
      <c r="G86" s="219"/>
      <c r="H86" s="219"/>
      <c r="I86" s="219"/>
      <c r="J86" s="218"/>
      <c r="K86" s="10"/>
      <c r="L86" s="10"/>
    </row>
    <row r="87" spans="1:12" ht="12" customHeight="1" thickBot="1" x14ac:dyDescent="0.25">
      <c r="A87" s="38">
        <v>63</v>
      </c>
      <c r="B87" s="372" t="s">
        <v>241</v>
      </c>
      <c r="C87" s="373"/>
      <c r="D87" s="323">
        <f>D69+D85</f>
        <v>22.64</v>
      </c>
      <c r="E87" s="216" t="str">
        <f>IF(E30="","",(E69+E85))</f>
        <v/>
      </c>
      <c r="F87" s="216" t="str">
        <f>IF(F30="","",(F69+F85))</f>
        <v/>
      </c>
      <c r="G87" s="216" t="str">
        <f>IF(G30="","",(G69+G85))</f>
        <v/>
      </c>
      <c r="H87" s="216" t="str">
        <f>IF(H30="","",(H69+H85))</f>
        <v/>
      </c>
      <c r="I87" s="216" t="str">
        <f>IF(I30="","",(I69+I85))</f>
        <v/>
      </c>
      <c r="J87" s="317">
        <f>MAX(D87:I87)</f>
        <v>22.64</v>
      </c>
      <c r="K87" s="10"/>
      <c r="L87" s="10"/>
    </row>
    <row r="88" spans="1:12" ht="12" customHeight="1" thickBot="1" x14ac:dyDescent="0.25">
      <c r="A88" s="10">
        <v>64</v>
      </c>
      <c r="B88" s="12" t="s">
        <v>240</v>
      </c>
      <c r="C88" s="10"/>
      <c r="D88" s="324">
        <f>MAX(0,((D42)-(D51)-(D46)-(D68)-(D84)))</f>
        <v>8.8817841970012523E-16</v>
      </c>
      <c r="E88" s="215" t="str">
        <f>IF(E30="","",MAX(0,((E42)-(E51)-(E46)-(E68)-(E84))))</f>
        <v/>
      </c>
      <c r="F88" s="215" t="str">
        <f>IF(F30="","",MAX(0,((F42)-(F51)-(F46)-(F68)-(F84))))</f>
        <v/>
      </c>
      <c r="G88" s="215" t="str">
        <f>IF(G30="","",MAX(0,((G42)-(G51)-(G46)-(G68)-(G84))))</f>
        <v/>
      </c>
      <c r="H88" s="215" t="str">
        <f>IF(H30="","",MAX(0,((H42)-(H51)-(H46)-(H68)-(H84))))</f>
        <v/>
      </c>
      <c r="I88" s="215" t="str">
        <f>IF(I30="","",MAX(0,((I42)-(I51)-(I46)-(I68)-(I84))))</f>
        <v/>
      </c>
      <c r="J88" s="318">
        <f>SUM(D88:I88)</f>
        <v>8.8817841970012523E-16</v>
      </c>
      <c r="K88" s="10"/>
      <c r="L88" s="15"/>
    </row>
    <row r="89" spans="1:12" ht="12" customHeight="1" x14ac:dyDescent="0.2">
      <c r="A89" s="10">
        <v>65</v>
      </c>
      <c r="B89" s="214" t="s">
        <v>311</v>
      </c>
      <c r="C89" s="10"/>
      <c r="D89" s="319">
        <f>(D26)-(D42)</f>
        <v>0</v>
      </c>
      <c r="E89" s="212" t="str">
        <f>IF((E30)="","",(D89-E42))</f>
        <v/>
      </c>
      <c r="F89" s="212" t="str">
        <f>IF((F30)="","",(E89-F42))</f>
        <v/>
      </c>
      <c r="G89" s="212" t="str">
        <f t="shared" ref="G89:I89" si="1">IF((G30)="","",(F89-G42))</f>
        <v/>
      </c>
      <c r="H89" s="212" t="str">
        <f t="shared" si="1"/>
        <v/>
      </c>
      <c r="I89" s="212" t="str">
        <f t="shared" si="1"/>
        <v/>
      </c>
      <c r="J89" s="10"/>
      <c r="K89" s="10"/>
      <c r="L89" s="10"/>
    </row>
    <row r="90" spans="1:12" ht="12" customHeight="1" x14ac:dyDescent="0.2">
      <c r="A90" s="10">
        <v>66</v>
      </c>
      <c r="B90" s="213" t="s">
        <v>310</v>
      </c>
      <c r="C90" s="41"/>
      <c r="D90" s="319">
        <f>(D87-D64)</f>
        <v>0.3019999999999996</v>
      </c>
      <c r="E90" s="212" t="str">
        <f>IF((E30)="","",(E87-E64))</f>
        <v/>
      </c>
      <c r="F90" s="212" t="str">
        <f>IF((F30)="","",(F87-F64))</f>
        <v/>
      </c>
      <c r="G90" s="212" t="str">
        <f>IF((G30)="","",(G87-G64))</f>
        <v/>
      </c>
      <c r="H90" s="212" t="str">
        <f>IF((H30)="","",(H87-H64))</f>
        <v/>
      </c>
      <c r="I90" s="277" t="str">
        <f>IF((I30)="","",(I87-I64))</f>
        <v/>
      </c>
      <c r="J90" s="344"/>
      <c r="K90" s="345">
        <f>J87-J64</f>
        <v>0.3019999999999996</v>
      </c>
      <c r="L90" s="10"/>
    </row>
    <row r="91" spans="1:12" ht="12" customHeight="1" thickBot="1" x14ac:dyDescent="0.25">
      <c r="A91" s="10"/>
      <c r="B91" s="10"/>
      <c r="C91" s="10"/>
      <c r="D91" s="320" t="str">
        <f>IF((K90)&lt;-0.005,"Shortage","")</f>
        <v/>
      </c>
      <c r="E91" s="321" t="str">
        <f>IF((E30)="","",IF(K90&lt;-0.005,"Shortage",("")))</f>
        <v/>
      </c>
      <c r="F91" s="321" t="str">
        <f>IF((F30)="","",IF(K90&lt;-0.005,"Shortage",("")))</f>
        <v/>
      </c>
      <c r="G91" s="321" t="str">
        <f>IF((G30)="","",IF(K90&lt;-0.005,"Shortage",("")))</f>
        <v/>
      </c>
      <c r="H91" s="321" t="str">
        <f>IF((H30)="","",IF(K90&lt;-0.005,"Shortage",("")))</f>
        <v/>
      </c>
      <c r="I91" s="322" t="str">
        <f>IF((I30)="","",IF(K90&lt;-0.005,"Shortage",("")))</f>
        <v/>
      </c>
      <c r="J91" s="10"/>
      <c r="K91" s="10"/>
      <c r="L91" s="10"/>
    </row>
    <row r="92" spans="1:12" ht="12" customHeight="1" x14ac:dyDescent="0.2">
      <c r="A92" s="10"/>
      <c r="B92" s="10"/>
      <c r="C92" s="10"/>
      <c r="D92" s="10"/>
      <c r="E92" s="10"/>
      <c r="F92" s="10"/>
      <c r="G92" s="10"/>
      <c r="H92" s="10"/>
      <c r="I92" s="10"/>
      <c r="J92" s="10"/>
      <c r="K92" s="10"/>
      <c r="L92" s="10"/>
    </row>
    <row r="93" spans="1:12" ht="12" customHeight="1" x14ac:dyDescent="0.2">
      <c r="A93" s="10"/>
      <c r="B93" s="211" t="s">
        <v>239</v>
      </c>
      <c r="C93" s="41"/>
      <c r="D93" s="41"/>
      <c r="E93" s="41"/>
      <c r="F93" s="41"/>
      <c r="G93" s="41"/>
      <c r="H93" s="41"/>
      <c r="I93" s="210"/>
      <c r="J93" s="186"/>
      <c r="K93" s="10"/>
      <c r="L93" s="10"/>
    </row>
    <row r="94" spans="1:12" ht="12" customHeight="1" x14ac:dyDescent="0.2">
      <c r="A94" s="10"/>
      <c r="B94" s="10" t="s">
        <v>238</v>
      </c>
      <c r="C94" s="10"/>
      <c r="D94" s="10"/>
      <c r="E94" s="10" t="s">
        <v>237</v>
      </c>
      <c r="F94" s="10"/>
      <c r="G94" s="10"/>
      <c r="H94" s="10" t="s">
        <v>70</v>
      </c>
      <c r="I94" s="186"/>
      <c r="J94" s="186"/>
      <c r="K94" s="10"/>
      <c r="L94" s="10"/>
    </row>
    <row r="95" spans="1:12" ht="12" customHeight="1" x14ac:dyDescent="0.2">
      <c r="A95" s="10"/>
      <c r="B95" s="10" t="s">
        <v>236</v>
      </c>
      <c r="C95" s="186"/>
      <c r="D95" s="186"/>
      <c r="E95" s="186"/>
      <c r="F95" s="186"/>
      <c r="G95" s="186"/>
      <c r="H95" s="186"/>
      <c r="I95" s="186"/>
      <c r="J95" s="186"/>
      <c r="K95" s="10"/>
      <c r="L95" s="10"/>
    </row>
    <row r="96" spans="1:12" ht="12" customHeight="1" x14ac:dyDescent="0.2">
      <c r="A96" s="10"/>
      <c r="B96" s="191"/>
      <c r="C96" s="186"/>
      <c r="D96" s="187"/>
      <c r="E96" s="186"/>
      <c r="F96" s="186"/>
      <c r="G96" s="186"/>
      <c r="H96" s="186"/>
      <c r="I96" s="186"/>
      <c r="J96" s="186"/>
      <c r="K96" s="10"/>
      <c r="L96" s="10"/>
    </row>
    <row r="97" spans="1:12" x14ac:dyDescent="0.2">
      <c r="A97" s="10"/>
      <c r="H97" s="186"/>
      <c r="I97" s="186"/>
      <c r="J97" s="186"/>
      <c r="K97" s="10"/>
      <c r="L97" s="10"/>
    </row>
    <row r="98" spans="1:12" ht="13.5" thickBot="1" x14ac:dyDescent="0.25">
      <c r="A98" s="367" t="s">
        <v>235</v>
      </c>
      <c r="B98" s="367"/>
      <c r="C98" s="367"/>
      <c r="D98" s="367"/>
      <c r="E98" s="367"/>
      <c r="F98" s="367"/>
      <c r="G98" s="367"/>
      <c r="H98" s="367"/>
      <c r="I98" s="367"/>
      <c r="J98" s="10"/>
      <c r="K98" s="10"/>
      <c r="L98" s="10"/>
    </row>
    <row r="99" spans="1:12" x14ac:dyDescent="0.2">
      <c r="A99" s="209">
        <v>67</v>
      </c>
      <c r="B99" s="208" t="s">
        <v>234</v>
      </c>
      <c r="C99" s="207"/>
      <c r="D99" s="206"/>
      <c r="E99" s="205"/>
      <c r="F99" s="204">
        <v>0</v>
      </c>
      <c r="G99" s="10" t="s">
        <v>61</v>
      </c>
      <c r="H99" s="186"/>
      <c r="I99" s="186"/>
      <c r="J99" s="10"/>
      <c r="K99" s="10"/>
      <c r="L99" s="10"/>
    </row>
    <row r="100" spans="1:12" x14ac:dyDescent="0.2">
      <c r="A100" s="10">
        <v>68</v>
      </c>
      <c r="B100" s="12" t="s">
        <v>233</v>
      </c>
      <c r="C100" s="15"/>
      <c r="D100" s="49"/>
      <c r="E100" s="38"/>
      <c r="F100" s="203">
        <v>0</v>
      </c>
      <c r="G100" s="10" t="s">
        <v>61</v>
      </c>
      <c r="H100" s="186"/>
      <c r="I100" s="186"/>
      <c r="J100" s="10"/>
      <c r="K100" s="10"/>
      <c r="L100" s="10"/>
    </row>
    <row r="101" spans="1:12" x14ac:dyDescent="0.2">
      <c r="A101" s="10">
        <v>69</v>
      </c>
      <c r="B101" s="12" t="s">
        <v>232</v>
      </c>
      <c r="C101" s="15"/>
      <c r="D101" s="49"/>
      <c r="E101" s="38"/>
      <c r="F101" s="203">
        <v>0</v>
      </c>
      <c r="G101" s="10" t="s">
        <v>61</v>
      </c>
      <c r="H101" s="186"/>
      <c r="I101" s="186"/>
      <c r="J101" s="10"/>
      <c r="K101" s="10"/>
      <c r="L101" s="10"/>
    </row>
    <row r="102" spans="1:12" x14ac:dyDescent="0.2">
      <c r="A102" s="10">
        <v>70</v>
      </c>
      <c r="B102" s="12" t="s">
        <v>231</v>
      </c>
      <c r="C102" s="15"/>
      <c r="D102" s="49"/>
      <c r="E102" s="38"/>
      <c r="F102" s="315">
        <f>(F100+F101)</f>
        <v>0</v>
      </c>
      <c r="G102" s="10" t="s">
        <v>61</v>
      </c>
      <c r="H102" s="10"/>
      <c r="I102" s="10"/>
      <c r="J102" s="10"/>
      <c r="K102" s="10"/>
      <c r="L102" s="10"/>
    </row>
    <row r="103" spans="1:12" x14ac:dyDescent="0.2">
      <c r="A103" s="10">
        <v>71</v>
      </c>
      <c r="B103" s="12" t="s">
        <v>230</v>
      </c>
      <c r="C103" s="15"/>
      <c r="D103" s="49"/>
      <c r="E103" s="38"/>
      <c r="F103" s="203">
        <v>0</v>
      </c>
      <c r="G103" s="10" t="s">
        <v>61</v>
      </c>
      <c r="H103" s="10"/>
      <c r="I103" s="10"/>
      <c r="J103" s="10"/>
      <c r="K103" s="10"/>
      <c r="L103" s="10"/>
    </row>
    <row r="104" spans="1:12" x14ac:dyDescent="0.2">
      <c r="A104" s="10">
        <v>72</v>
      </c>
      <c r="B104" s="12" t="s">
        <v>229</v>
      </c>
      <c r="C104" s="15"/>
      <c r="D104" s="10"/>
      <c r="E104" s="38"/>
      <c r="F104" s="202"/>
      <c r="G104" s="10" t="s">
        <v>227</v>
      </c>
      <c r="H104" s="10"/>
      <c r="I104" s="10"/>
      <c r="J104" s="10"/>
      <c r="K104" s="10"/>
      <c r="L104" s="10"/>
    </row>
    <row r="105" spans="1:12" x14ac:dyDescent="0.2">
      <c r="A105" s="10">
        <v>73</v>
      </c>
      <c r="B105" s="201" t="s">
        <v>228</v>
      </c>
      <c r="C105" s="200"/>
      <c r="D105" s="10"/>
      <c r="E105" s="38"/>
      <c r="F105" s="199">
        <v>0</v>
      </c>
      <c r="G105" s="10" t="s">
        <v>61</v>
      </c>
      <c r="H105" s="10"/>
      <c r="I105" s="10"/>
      <c r="J105" s="10"/>
      <c r="K105" s="10"/>
      <c r="L105" s="10"/>
    </row>
    <row r="106" spans="1:12" x14ac:dyDescent="0.2">
      <c r="A106" s="10">
        <v>74</v>
      </c>
      <c r="B106" s="164" t="s">
        <v>191</v>
      </c>
      <c r="C106" s="15"/>
      <c r="D106" s="49"/>
      <c r="E106" s="38"/>
      <c r="F106" s="198">
        <f>(F102-F105)</f>
        <v>0</v>
      </c>
      <c r="G106" s="10" t="s">
        <v>61</v>
      </c>
      <c r="H106" s="10"/>
      <c r="I106" s="10"/>
      <c r="J106" s="10"/>
      <c r="K106" s="10"/>
      <c r="L106" s="10"/>
    </row>
    <row r="107" spans="1:12" x14ac:dyDescent="0.2">
      <c r="A107" s="10">
        <v>75</v>
      </c>
      <c r="B107" s="12" t="s">
        <v>66</v>
      </c>
      <c r="C107" s="15"/>
      <c r="D107" s="49"/>
      <c r="E107" s="38"/>
      <c r="F107" s="197"/>
      <c r="G107" s="10" t="s">
        <v>227</v>
      </c>
      <c r="H107" s="10"/>
      <c r="I107" s="10"/>
      <c r="J107" s="10"/>
      <c r="K107" s="10"/>
      <c r="L107" s="10"/>
    </row>
    <row r="108" spans="1:12" ht="13.5" thickBot="1" x14ac:dyDescent="0.25">
      <c r="A108" s="10">
        <v>76</v>
      </c>
      <c r="B108" s="196" t="s">
        <v>67</v>
      </c>
      <c r="C108" s="195"/>
      <c r="D108" s="194"/>
      <c r="E108" s="193"/>
      <c r="F108" s="192">
        <v>0</v>
      </c>
      <c r="G108" s="10" t="s">
        <v>61</v>
      </c>
      <c r="H108" s="10"/>
      <c r="I108" s="10"/>
      <c r="J108" s="10"/>
      <c r="K108" s="10"/>
      <c r="L108" s="10"/>
    </row>
    <row r="109" spans="1:12" x14ac:dyDescent="0.2">
      <c r="A109" s="10"/>
      <c r="B109" s="52"/>
      <c r="C109" s="15"/>
      <c r="D109" s="49"/>
      <c r="E109" s="10"/>
      <c r="F109" s="10"/>
      <c r="G109" s="10"/>
      <c r="H109" s="10"/>
      <c r="I109" s="10"/>
      <c r="J109" s="10"/>
      <c r="K109" s="10"/>
      <c r="L109" s="10"/>
    </row>
    <row r="110" spans="1:12" x14ac:dyDescent="0.2">
      <c r="A110" s="10"/>
      <c r="B110" s="41"/>
      <c r="C110" s="23"/>
      <c r="D110" s="41"/>
      <c r="E110" s="41"/>
      <c r="F110" s="41"/>
      <c r="G110" s="41"/>
      <c r="H110" s="10"/>
      <c r="I110" s="10"/>
      <c r="J110" s="10"/>
      <c r="K110" s="10"/>
      <c r="L110" s="10"/>
    </row>
    <row r="111" spans="1:12" x14ac:dyDescent="0.2">
      <c r="A111" s="10"/>
      <c r="B111" s="10" t="s">
        <v>68</v>
      </c>
      <c r="C111" s="15" t="s">
        <v>69</v>
      </c>
      <c r="D111" s="10"/>
      <c r="E111" s="10" t="s">
        <v>70</v>
      </c>
      <c r="F111" s="10"/>
      <c r="G111" s="10"/>
      <c r="H111" s="10"/>
      <c r="I111" s="10"/>
      <c r="J111" s="10"/>
      <c r="K111" s="10"/>
      <c r="L111" s="10"/>
    </row>
    <row r="112" spans="1:12" x14ac:dyDescent="0.2">
      <c r="A112" s="10"/>
      <c r="B112" s="10" t="s">
        <v>71</v>
      </c>
      <c r="C112" s="10"/>
      <c r="D112" s="10"/>
      <c r="E112" s="10"/>
      <c r="F112" s="10"/>
      <c r="G112" s="10"/>
      <c r="H112" s="10"/>
      <c r="I112" s="10"/>
      <c r="J112" s="10"/>
      <c r="K112" s="10"/>
      <c r="L112" s="10"/>
    </row>
    <row r="113" spans="1:12" x14ac:dyDescent="0.2">
      <c r="A113" s="10"/>
      <c r="B113" s="191"/>
      <c r="C113" s="186"/>
      <c r="D113" s="187"/>
      <c r="E113" s="186"/>
      <c r="F113" s="186"/>
      <c r="G113" s="186"/>
      <c r="H113" s="186"/>
      <c r="I113" s="186"/>
      <c r="J113" s="186"/>
      <c r="K113" s="10"/>
      <c r="L113" s="10"/>
    </row>
    <row r="114" spans="1:12" x14ac:dyDescent="0.2">
      <c r="A114" s="10"/>
      <c r="B114" s="368" t="s">
        <v>226</v>
      </c>
      <c r="C114" s="368"/>
      <c r="D114" s="368"/>
      <c r="E114" s="368"/>
      <c r="F114" s="368"/>
      <c r="G114" s="368"/>
      <c r="H114" s="186"/>
      <c r="I114" s="186"/>
      <c r="J114" s="186"/>
      <c r="K114" s="10"/>
      <c r="L114" s="10"/>
    </row>
    <row r="115" spans="1:12" x14ac:dyDescent="0.2">
      <c r="A115" s="10"/>
      <c r="B115" s="190"/>
      <c r="C115" s="186"/>
      <c r="D115" s="186"/>
      <c r="E115" s="186"/>
      <c r="F115" s="186"/>
      <c r="G115" s="186"/>
      <c r="H115" s="186"/>
      <c r="I115" s="186"/>
      <c r="J115" s="186"/>
      <c r="K115" s="10"/>
      <c r="L115" s="10"/>
    </row>
    <row r="116" spans="1:12" x14ac:dyDescent="0.2">
      <c r="A116" s="10"/>
      <c r="B116" s="186"/>
      <c r="C116" s="186"/>
      <c r="D116" s="189"/>
      <c r="E116" s="186"/>
      <c r="F116" s="186"/>
      <c r="G116" s="186"/>
      <c r="H116" s="186"/>
      <c r="I116" s="186"/>
      <c r="J116" s="186"/>
      <c r="K116" s="10"/>
      <c r="L116" s="10"/>
    </row>
    <row r="117" spans="1:12" x14ac:dyDescent="0.2">
      <c r="A117" s="10"/>
      <c r="B117" s="188"/>
      <c r="C117" s="186"/>
      <c r="D117" s="187"/>
      <c r="E117" s="186"/>
      <c r="F117" s="186"/>
      <c r="G117" s="186"/>
      <c r="H117" s="186"/>
      <c r="I117" s="186"/>
      <c r="J117" s="186"/>
      <c r="K117" s="10"/>
      <c r="L117" s="10"/>
    </row>
    <row r="118" spans="1:12" x14ac:dyDescent="0.2">
      <c r="A118" s="10"/>
      <c r="B118" s="10"/>
      <c r="C118" s="10"/>
      <c r="D118" s="10"/>
      <c r="E118" s="10"/>
      <c r="F118" s="10"/>
      <c r="G118" s="10"/>
      <c r="H118" s="10"/>
      <c r="I118" s="10"/>
      <c r="J118" s="10"/>
      <c r="K118" s="10"/>
      <c r="L118" s="10"/>
    </row>
    <row r="119" spans="1:12" x14ac:dyDescent="0.2">
      <c r="A119" s="10"/>
      <c r="B119" s="10"/>
      <c r="C119" s="10"/>
      <c r="D119" s="10"/>
      <c r="E119" s="10"/>
      <c r="F119" s="10"/>
      <c r="G119" s="10"/>
      <c r="H119" s="10"/>
      <c r="I119" s="10"/>
      <c r="J119" s="10"/>
      <c r="K119" s="10"/>
      <c r="L119" s="10"/>
    </row>
    <row r="120" spans="1:12" x14ac:dyDescent="0.2">
      <c r="A120" s="10"/>
      <c r="B120" s="10"/>
      <c r="C120" s="10"/>
      <c r="D120" s="10"/>
      <c r="E120" s="10"/>
      <c r="F120" s="10"/>
      <c r="G120" s="10"/>
      <c r="H120" s="10"/>
      <c r="I120" s="10"/>
      <c r="J120" s="10"/>
      <c r="K120" s="10"/>
      <c r="L120" s="10"/>
    </row>
    <row r="121" spans="1:12" x14ac:dyDescent="0.2">
      <c r="A121" s="10"/>
      <c r="B121" s="10"/>
      <c r="C121" s="10"/>
      <c r="D121" s="10"/>
      <c r="E121" s="10"/>
      <c r="F121" s="10"/>
      <c r="G121" s="10"/>
      <c r="H121" s="10"/>
      <c r="I121" s="10"/>
      <c r="J121" s="10"/>
      <c r="K121" s="10"/>
      <c r="L121" s="10"/>
    </row>
    <row r="122" spans="1:12" x14ac:dyDescent="0.2">
      <c r="A122" s="10"/>
      <c r="B122" s="10"/>
      <c r="C122" s="10"/>
      <c r="D122" s="10"/>
      <c r="E122" s="10"/>
      <c r="F122" s="10"/>
      <c r="G122" s="10"/>
      <c r="H122" s="10"/>
      <c r="I122" s="10"/>
      <c r="J122" s="10"/>
      <c r="K122" s="10"/>
      <c r="L122" s="10"/>
    </row>
    <row r="123" spans="1:12" x14ac:dyDescent="0.2">
      <c r="A123" s="10"/>
      <c r="B123" s="10"/>
      <c r="C123" s="10"/>
      <c r="D123" s="10"/>
      <c r="E123" s="10"/>
      <c r="F123" s="10"/>
      <c r="G123" s="10"/>
      <c r="H123" s="10"/>
      <c r="I123" s="10"/>
      <c r="J123" s="10"/>
      <c r="K123" s="10"/>
      <c r="L123" s="10"/>
    </row>
  </sheetData>
  <sheetProtection algorithmName="SHA-512" hashValue="P3BDusMUPQNhO+6PXVl3ajlGd0rgY58B/SyRcLVhX8W/jwnxWQ5z6awLvbt9dQhXJWNP7Y5ZB8lnyiI4MLBENQ==" saltValue="G+UtHqOB3gUGFPLeLR4z5w==" spinCount="100000" sheet="1" objects="1" scenarios="1"/>
  <protectedRanges>
    <protectedRange sqref="F107:F108" name="Stream buffer requirement 2_3_1"/>
    <protectedRange sqref="F99:F103 F105" name="Stream buffer requirement_3_1"/>
  </protectedRanges>
  <mergeCells count="18">
    <mergeCell ref="A67:H67"/>
    <mergeCell ref="B70:C70"/>
    <mergeCell ref="A98:I98"/>
    <mergeCell ref="B114:G114"/>
    <mergeCell ref="B60:C60"/>
    <mergeCell ref="B61:C61"/>
    <mergeCell ref="B64:C64"/>
    <mergeCell ref="B87:C87"/>
    <mergeCell ref="B85:C85"/>
    <mergeCell ref="B63:C63"/>
    <mergeCell ref="B62:C62"/>
    <mergeCell ref="A73:H73"/>
    <mergeCell ref="B2:J2"/>
    <mergeCell ref="D13:I13"/>
    <mergeCell ref="B3:J3"/>
    <mergeCell ref="A5:I5"/>
    <mergeCell ref="A22:I22"/>
    <mergeCell ref="D14:I14"/>
  </mergeCells>
  <dataValidations count="2">
    <dataValidation type="list" allowBlank="1" showInputMessage="1" showErrorMessage="1" sqref="D16:D19 IZ16:IZ19 SV16:SV19 ACR16:ACR19 AMN16:AMN19 AWJ16:AWJ19 BGF16:BGF19 BQB16:BQB19 BZX16:BZX19 CJT16:CJT19 CTP16:CTP19 DDL16:DDL19 DNH16:DNH19 DXD16:DXD19 EGZ16:EGZ19 EQV16:EQV19 FAR16:FAR19 FKN16:FKN19 FUJ16:FUJ19 GEF16:GEF19 GOB16:GOB19 GXX16:GXX19 HHT16:HHT19 HRP16:HRP19 IBL16:IBL19 ILH16:ILH19 IVD16:IVD19 JEZ16:JEZ19 JOV16:JOV19 JYR16:JYR19 KIN16:KIN19 KSJ16:KSJ19 LCF16:LCF19 LMB16:LMB19 LVX16:LVX19 MFT16:MFT19 MPP16:MPP19 MZL16:MZL19 NJH16:NJH19 NTD16:NTD19 OCZ16:OCZ19 OMV16:OMV19 OWR16:OWR19 PGN16:PGN19 PQJ16:PQJ19 QAF16:QAF19 QKB16:QKB19 QTX16:QTX19 RDT16:RDT19 RNP16:RNP19 RXL16:RXL19 SHH16:SHH19 SRD16:SRD19 TAZ16:TAZ19 TKV16:TKV19 TUR16:TUR19 UEN16:UEN19 UOJ16:UOJ19 UYF16:UYF19 VIB16:VIB19 VRX16:VRX19 WBT16:WBT19 WLP16:WLP19 WVL16:WVL19 D65552:D65555 IZ65552:IZ65555 SV65552:SV65555 ACR65552:ACR65555 AMN65552:AMN65555 AWJ65552:AWJ65555 BGF65552:BGF65555 BQB65552:BQB65555 BZX65552:BZX65555 CJT65552:CJT65555 CTP65552:CTP65555 DDL65552:DDL65555 DNH65552:DNH65555 DXD65552:DXD65555 EGZ65552:EGZ65555 EQV65552:EQV65555 FAR65552:FAR65555 FKN65552:FKN65555 FUJ65552:FUJ65555 GEF65552:GEF65555 GOB65552:GOB65555 GXX65552:GXX65555 HHT65552:HHT65555 HRP65552:HRP65555 IBL65552:IBL65555 ILH65552:ILH65555 IVD65552:IVD65555 JEZ65552:JEZ65555 JOV65552:JOV65555 JYR65552:JYR65555 KIN65552:KIN65555 KSJ65552:KSJ65555 LCF65552:LCF65555 LMB65552:LMB65555 LVX65552:LVX65555 MFT65552:MFT65555 MPP65552:MPP65555 MZL65552:MZL65555 NJH65552:NJH65555 NTD65552:NTD65555 OCZ65552:OCZ65555 OMV65552:OMV65555 OWR65552:OWR65555 PGN65552:PGN65555 PQJ65552:PQJ65555 QAF65552:QAF65555 QKB65552:QKB65555 QTX65552:QTX65555 RDT65552:RDT65555 RNP65552:RNP65555 RXL65552:RXL65555 SHH65552:SHH65555 SRD65552:SRD65555 TAZ65552:TAZ65555 TKV65552:TKV65555 TUR65552:TUR65555 UEN65552:UEN65555 UOJ65552:UOJ65555 UYF65552:UYF65555 VIB65552:VIB65555 VRX65552:VRX65555 WBT65552:WBT65555 WLP65552:WLP65555 WVL65552:WVL65555 D131088:D131091 IZ131088:IZ131091 SV131088:SV131091 ACR131088:ACR131091 AMN131088:AMN131091 AWJ131088:AWJ131091 BGF131088:BGF131091 BQB131088:BQB131091 BZX131088:BZX131091 CJT131088:CJT131091 CTP131088:CTP131091 DDL131088:DDL131091 DNH131088:DNH131091 DXD131088:DXD131091 EGZ131088:EGZ131091 EQV131088:EQV131091 FAR131088:FAR131091 FKN131088:FKN131091 FUJ131088:FUJ131091 GEF131088:GEF131091 GOB131088:GOB131091 GXX131088:GXX131091 HHT131088:HHT131091 HRP131088:HRP131091 IBL131088:IBL131091 ILH131088:ILH131091 IVD131088:IVD131091 JEZ131088:JEZ131091 JOV131088:JOV131091 JYR131088:JYR131091 KIN131088:KIN131091 KSJ131088:KSJ131091 LCF131088:LCF131091 LMB131088:LMB131091 LVX131088:LVX131091 MFT131088:MFT131091 MPP131088:MPP131091 MZL131088:MZL131091 NJH131088:NJH131091 NTD131088:NTD131091 OCZ131088:OCZ131091 OMV131088:OMV131091 OWR131088:OWR131091 PGN131088:PGN131091 PQJ131088:PQJ131091 QAF131088:QAF131091 QKB131088:QKB131091 QTX131088:QTX131091 RDT131088:RDT131091 RNP131088:RNP131091 RXL131088:RXL131091 SHH131088:SHH131091 SRD131088:SRD131091 TAZ131088:TAZ131091 TKV131088:TKV131091 TUR131088:TUR131091 UEN131088:UEN131091 UOJ131088:UOJ131091 UYF131088:UYF131091 VIB131088:VIB131091 VRX131088:VRX131091 WBT131088:WBT131091 WLP131088:WLP131091 WVL131088:WVL131091 D196624:D196627 IZ196624:IZ196627 SV196624:SV196627 ACR196624:ACR196627 AMN196624:AMN196627 AWJ196624:AWJ196627 BGF196624:BGF196627 BQB196624:BQB196627 BZX196624:BZX196627 CJT196624:CJT196627 CTP196624:CTP196627 DDL196624:DDL196627 DNH196624:DNH196627 DXD196624:DXD196627 EGZ196624:EGZ196627 EQV196624:EQV196627 FAR196624:FAR196627 FKN196624:FKN196627 FUJ196624:FUJ196627 GEF196624:GEF196627 GOB196624:GOB196627 GXX196624:GXX196627 HHT196624:HHT196627 HRP196624:HRP196627 IBL196624:IBL196627 ILH196624:ILH196627 IVD196624:IVD196627 JEZ196624:JEZ196627 JOV196624:JOV196627 JYR196624:JYR196627 KIN196624:KIN196627 KSJ196624:KSJ196627 LCF196624:LCF196627 LMB196624:LMB196627 LVX196624:LVX196627 MFT196624:MFT196627 MPP196624:MPP196627 MZL196624:MZL196627 NJH196624:NJH196627 NTD196624:NTD196627 OCZ196624:OCZ196627 OMV196624:OMV196627 OWR196624:OWR196627 PGN196624:PGN196627 PQJ196624:PQJ196627 QAF196624:QAF196627 QKB196624:QKB196627 QTX196624:QTX196627 RDT196624:RDT196627 RNP196624:RNP196627 RXL196624:RXL196627 SHH196624:SHH196627 SRD196624:SRD196627 TAZ196624:TAZ196627 TKV196624:TKV196627 TUR196624:TUR196627 UEN196624:UEN196627 UOJ196624:UOJ196627 UYF196624:UYF196627 VIB196624:VIB196627 VRX196624:VRX196627 WBT196624:WBT196627 WLP196624:WLP196627 WVL196624:WVL196627 D262160:D262163 IZ262160:IZ262163 SV262160:SV262163 ACR262160:ACR262163 AMN262160:AMN262163 AWJ262160:AWJ262163 BGF262160:BGF262163 BQB262160:BQB262163 BZX262160:BZX262163 CJT262160:CJT262163 CTP262160:CTP262163 DDL262160:DDL262163 DNH262160:DNH262163 DXD262160:DXD262163 EGZ262160:EGZ262163 EQV262160:EQV262163 FAR262160:FAR262163 FKN262160:FKN262163 FUJ262160:FUJ262163 GEF262160:GEF262163 GOB262160:GOB262163 GXX262160:GXX262163 HHT262160:HHT262163 HRP262160:HRP262163 IBL262160:IBL262163 ILH262160:ILH262163 IVD262160:IVD262163 JEZ262160:JEZ262163 JOV262160:JOV262163 JYR262160:JYR262163 KIN262160:KIN262163 KSJ262160:KSJ262163 LCF262160:LCF262163 LMB262160:LMB262163 LVX262160:LVX262163 MFT262160:MFT262163 MPP262160:MPP262163 MZL262160:MZL262163 NJH262160:NJH262163 NTD262160:NTD262163 OCZ262160:OCZ262163 OMV262160:OMV262163 OWR262160:OWR262163 PGN262160:PGN262163 PQJ262160:PQJ262163 QAF262160:QAF262163 QKB262160:QKB262163 QTX262160:QTX262163 RDT262160:RDT262163 RNP262160:RNP262163 RXL262160:RXL262163 SHH262160:SHH262163 SRD262160:SRD262163 TAZ262160:TAZ262163 TKV262160:TKV262163 TUR262160:TUR262163 UEN262160:UEN262163 UOJ262160:UOJ262163 UYF262160:UYF262163 VIB262160:VIB262163 VRX262160:VRX262163 WBT262160:WBT262163 WLP262160:WLP262163 WVL262160:WVL262163 D327696:D327699 IZ327696:IZ327699 SV327696:SV327699 ACR327696:ACR327699 AMN327696:AMN327699 AWJ327696:AWJ327699 BGF327696:BGF327699 BQB327696:BQB327699 BZX327696:BZX327699 CJT327696:CJT327699 CTP327696:CTP327699 DDL327696:DDL327699 DNH327696:DNH327699 DXD327696:DXD327699 EGZ327696:EGZ327699 EQV327696:EQV327699 FAR327696:FAR327699 FKN327696:FKN327699 FUJ327696:FUJ327699 GEF327696:GEF327699 GOB327696:GOB327699 GXX327696:GXX327699 HHT327696:HHT327699 HRP327696:HRP327699 IBL327696:IBL327699 ILH327696:ILH327699 IVD327696:IVD327699 JEZ327696:JEZ327699 JOV327696:JOV327699 JYR327696:JYR327699 KIN327696:KIN327699 KSJ327696:KSJ327699 LCF327696:LCF327699 LMB327696:LMB327699 LVX327696:LVX327699 MFT327696:MFT327699 MPP327696:MPP327699 MZL327696:MZL327699 NJH327696:NJH327699 NTD327696:NTD327699 OCZ327696:OCZ327699 OMV327696:OMV327699 OWR327696:OWR327699 PGN327696:PGN327699 PQJ327696:PQJ327699 QAF327696:QAF327699 QKB327696:QKB327699 QTX327696:QTX327699 RDT327696:RDT327699 RNP327696:RNP327699 RXL327696:RXL327699 SHH327696:SHH327699 SRD327696:SRD327699 TAZ327696:TAZ327699 TKV327696:TKV327699 TUR327696:TUR327699 UEN327696:UEN327699 UOJ327696:UOJ327699 UYF327696:UYF327699 VIB327696:VIB327699 VRX327696:VRX327699 WBT327696:WBT327699 WLP327696:WLP327699 WVL327696:WVL327699 D393232:D393235 IZ393232:IZ393235 SV393232:SV393235 ACR393232:ACR393235 AMN393232:AMN393235 AWJ393232:AWJ393235 BGF393232:BGF393235 BQB393232:BQB393235 BZX393232:BZX393235 CJT393232:CJT393235 CTP393232:CTP393235 DDL393232:DDL393235 DNH393232:DNH393235 DXD393232:DXD393235 EGZ393232:EGZ393235 EQV393232:EQV393235 FAR393232:FAR393235 FKN393232:FKN393235 FUJ393232:FUJ393235 GEF393232:GEF393235 GOB393232:GOB393235 GXX393232:GXX393235 HHT393232:HHT393235 HRP393232:HRP393235 IBL393232:IBL393235 ILH393232:ILH393235 IVD393232:IVD393235 JEZ393232:JEZ393235 JOV393232:JOV393235 JYR393232:JYR393235 KIN393232:KIN393235 KSJ393232:KSJ393235 LCF393232:LCF393235 LMB393232:LMB393235 LVX393232:LVX393235 MFT393232:MFT393235 MPP393232:MPP393235 MZL393232:MZL393235 NJH393232:NJH393235 NTD393232:NTD393235 OCZ393232:OCZ393235 OMV393232:OMV393235 OWR393232:OWR393235 PGN393232:PGN393235 PQJ393232:PQJ393235 QAF393232:QAF393235 QKB393232:QKB393235 QTX393232:QTX393235 RDT393232:RDT393235 RNP393232:RNP393235 RXL393232:RXL393235 SHH393232:SHH393235 SRD393232:SRD393235 TAZ393232:TAZ393235 TKV393232:TKV393235 TUR393232:TUR393235 UEN393232:UEN393235 UOJ393232:UOJ393235 UYF393232:UYF393235 VIB393232:VIB393235 VRX393232:VRX393235 WBT393232:WBT393235 WLP393232:WLP393235 WVL393232:WVL393235 D458768:D458771 IZ458768:IZ458771 SV458768:SV458771 ACR458768:ACR458771 AMN458768:AMN458771 AWJ458768:AWJ458771 BGF458768:BGF458771 BQB458768:BQB458771 BZX458768:BZX458771 CJT458768:CJT458771 CTP458768:CTP458771 DDL458768:DDL458771 DNH458768:DNH458771 DXD458768:DXD458771 EGZ458768:EGZ458771 EQV458768:EQV458771 FAR458768:FAR458771 FKN458768:FKN458771 FUJ458768:FUJ458771 GEF458768:GEF458771 GOB458768:GOB458771 GXX458768:GXX458771 HHT458768:HHT458771 HRP458768:HRP458771 IBL458768:IBL458771 ILH458768:ILH458771 IVD458768:IVD458771 JEZ458768:JEZ458771 JOV458768:JOV458771 JYR458768:JYR458771 KIN458768:KIN458771 KSJ458768:KSJ458771 LCF458768:LCF458771 LMB458768:LMB458771 LVX458768:LVX458771 MFT458768:MFT458771 MPP458768:MPP458771 MZL458768:MZL458771 NJH458768:NJH458771 NTD458768:NTD458771 OCZ458768:OCZ458771 OMV458768:OMV458771 OWR458768:OWR458771 PGN458768:PGN458771 PQJ458768:PQJ458771 QAF458768:QAF458771 QKB458768:QKB458771 QTX458768:QTX458771 RDT458768:RDT458771 RNP458768:RNP458771 RXL458768:RXL458771 SHH458768:SHH458771 SRD458768:SRD458771 TAZ458768:TAZ458771 TKV458768:TKV458771 TUR458768:TUR458771 UEN458768:UEN458771 UOJ458768:UOJ458771 UYF458768:UYF458771 VIB458768:VIB458771 VRX458768:VRX458771 WBT458768:WBT458771 WLP458768:WLP458771 WVL458768:WVL458771 D524304:D524307 IZ524304:IZ524307 SV524304:SV524307 ACR524304:ACR524307 AMN524304:AMN524307 AWJ524304:AWJ524307 BGF524304:BGF524307 BQB524304:BQB524307 BZX524304:BZX524307 CJT524304:CJT524307 CTP524304:CTP524307 DDL524304:DDL524307 DNH524304:DNH524307 DXD524304:DXD524307 EGZ524304:EGZ524307 EQV524304:EQV524307 FAR524304:FAR524307 FKN524304:FKN524307 FUJ524304:FUJ524307 GEF524304:GEF524307 GOB524304:GOB524307 GXX524304:GXX524307 HHT524304:HHT524307 HRP524304:HRP524307 IBL524304:IBL524307 ILH524304:ILH524307 IVD524304:IVD524307 JEZ524304:JEZ524307 JOV524304:JOV524307 JYR524304:JYR524307 KIN524304:KIN524307 KSJ524304:KSJ524307 LCF524304:LCF524307 LMB524304:LMB524307 LVX524304:LVX524307 MFT524304:MFT524307 MPP524304:MPP524307 MZL524304:MZL524307 NJH524304:NJH524307 NTD524304:NTD524307 OCZ524304:OCZ524307 OMV524304:OMV524307 OWR524304:OWR524307 PGN524304:PGN524307 PQJ524304:PQJ524307 QAF524304:QAF524307 QKB524304:QKB524307 QTX524304:QTX524307 RDT524304:RDT524307 RNP524304:RNP524307 RXL524304:RXL524307 SHH524304:SHH524307 SRD524304:SRD524307 TAZ524304:TAZ524307 TKV524304:TKV524307 TUR524304:TUR524307 UEN524304:UEN524307 UOJ524304:UOJ524307 UYF524304:UYF524307 VIB524304:VIB524307 VRX524304:VRX524307 WBT524304:WBT524307 WLP524304:WLP524307 WVL524304:WVL524307 D589840:D589843 IZ589840:IZ589843 SV589840:SV589843 ACR589840:ACR589843 AMN589840:AMN589843 AWJ589840:AWJ589843 BGF589840:BGF589843 BQB589840:BQB589843 BZX589840:BZX589843 CJT589840:CJT589843 CTP589840:CTP589843 DDL589840:DDL589843 DNH589840:DNH589843 DXD589840:DXD589843 EGZ589840:EGZ589843 EQV589840:EQV589843 FAR589840:FAR589843 FKN589840:FKN589843 FUJ589840:FUJ589843 GEF589840:GEF589843 GOB589840:GOB589843 GXX589840:GXX589843 HHT589840:HHT589843 HRP589840:HRP589843 IBL589840:IBL589843 ILH589840:ILH589843 IVD589840:IVD589843 JEZ589840:JEZ589843 JOV589840:JOV589843 JYR589840:JYR589843 KIN589840:KIN589843 KSJ589840:KSJ589843 LCF589840:LCF589843 LMB589840:LMB589843 LVX589840:LVX589843 MFT589840:MFT589843 MPP589840:MPP589843 MZL589840:MZL589843 NJH589840:NJH589843 NTD589840:NTD589843 OCZ589840:OCZ589843 OMV589840:OMV589843 OWR589840:OWR589843 PGN589840:PGN589843 PQJ589840:PQJ589843 QAF589840:QAF589843 QKB589840:QKB589843 QTX589840:QTX589843 RDT589840:RDT589843 RNP589840:RNP589843 RXL589840:RXL589843 SHH589840:SHH589843 SRD589840:SRD589843 TAZ589840:TAZ589843 TKV589840:TKV589843 TUR589840:TUR589843 UEN589840:UEN589843 UOJ589840:UOJ589843 UYF589840:UYF589843 VIB589840:VIB589843 VRX589840:VRX589843 WBT589840:WBT589843 WLP589840:WLP589843 WVL589840:WVL589843 D655376:D655379 IZ655376:IZ655379 SV655376:SV655379 ACR655376:ACR655379 AMN655376:AMN655379 AWJ655376:AWJ655379 BGF655376:BGF655379 BQB655376:BQB655379 BZX655376:BZX655379 CJT655376:CJT655379 CTP655376:CTP655379 DDL655376:DDL655379 DNH655376:DNH655379 DXD655376:DXD655379 EGZ655376:EGZ655379 EQV655376:EQV655379 FAR655376:FAR655379 FKN655376:FKN655379 FUJ655376:FUJ655379 GEF655376:GEF655379 GOB655376:GOB655379 GXX655376:GXX655379 HHT655376:HHT655379 HRP655376:HRP655379 IBL655376:IBL655379 ILH655376:ILH655379 IVD655376:IVD655379 JEZ655376:JEZ655379 JOV655376:JOV655379 JYR655376:JYR655379 KIN655376:KIN655379 KSJ655376:KSJ655379 LCF655376:LCF655379 LMB655376:LMB655379 LVX655376:LVX655379 MFT655376:MFT655379 MPP655376:MPP655379 MZL655376:MZL655379 NJH655376:NJH655379 NTD655376:NTD655379 OCZ655376:OCZ655379 OMV655376:OMV655379 OWR655376:OWR655379 PGN655376:PGN655379 PQJ655376:PQJ655379 QAF655376:QAF655379 QKB655376:QKB655379 QTX655376:QTX655379 RDT655376:RDT655379 RNP655376:RNP655379 RXL655376:RXL655379 SHH655376:SHH655379 SRD655376:SRD655379 TAZ655376:TAZ655379 TKV655376:TKV655379 TUR655376:TUR655379 UEN655376:UEN655379 UOJ655376:UOJ655379 UYF655376:UYF655379 VIB655376:VIB655379 VRX655376:VRX655379 WBT655376:WBT655379 WLP655376:WLP655379 WVL655376:WVL655379 D720912:D720915 IZ720912:IZ720915 SV720912:SV720915 ACR720912:ACR720915 AMN720912:AMN720915 AWJ720912:AWJ720915 BGF720912:BGF720915 BQB720912:BQB720915 BZX720912:BZX720915 CJT720912:CJT720915 CTP720912:CTP720915 DDL720912:DDL720915 DNH720912:DNH720915 DXD720912:DXD720915 EGZ720912:EGZ720915 EQV720912:EQV720915 FAR720912:FAR720915 FKN720912:FKN720915 FUJ720912:FUJ720915 GEF720912:GEF720915 GOB720912:GOB720915 GXX720912:GXX720915 HHT720912:HHT720915 HRP720912:HRP720915 IBL720912:IBL720915 ILH720912:ILH720915 IVD720912:IVD720915 JEZ720912:JEZ720915 JOV720912:JOV720915 JYR720912:JYR720915 KIN720912:KIN720915 KSJ720912:KSJ720915 LCF720912:LCF720915 LMB720912:LMB720915 LVX720912:LVX720915 MFT720912:MFT720915 MPP720912:MPP720915 MZL720912:MZL720915 NJH720912:NJH720915 NTD720912:NTD720915 OCZ720912:OCZ720915 OMV720912:OMV720915 OWR720912:OWR720915 PGN720912:PGN720915 PQJ720912:PQJ720915 QAF720912:QAF720915 QKB720912:QKB720915 QTX720912:QTX720915 RDT720912:RDT720915 RNP720912:RNP720915 RXL720912:RXL720915 SHH720912:SHH720915 SRD720912:SRD720915 TAZ720912:TAZ720915 TKV720912:TKV720915 TUR720912:TUR720915 UEN720912:UEN720915 UOJ720912:UOJ720915 UYF720912:UYF720915 VIB720912:VIB720915 VRX720912:VRX720915 WBT720912:WBT720915 WLP720912:WLP720915 WVL720912:WVL720915 D786448:D786451 IZ786448:IZ786451 SV786448:SV786451 ACR786448:ACR786451 AMN786448:AMN786451 AWJ786448:AWJ786451 BGF786448:BGF786451 BQB786448:BQB786451 BZX786448:BZX786451 CJT786448:CJT786451 CTP786448:CTP786451 DDL786448:DDL786451 DNH786448:DNH786451 DXD786448:DXD786451 EGZ786448:EGZ786451 EQV786448:EQV786451 FAR786448:FAR786451 FKN786448:FKN786451 FUJ786448:FUJ786451 GEF786448:GEF786451 GOB786448:GOB786451 GXX786448:GXX786451 HHT786448:HHT786451 HRP786448:HRP786451 IBL786448:IBL786451 ILH786448:ILH786451 IVD786448:IVD786451 JEZ786448:JEZ786451 JOV786448:JOV786451 JYR786448:JYR786451 KIN786448:KIN786451 KSJ786448:KSJ786451 LCF786448:LCF786451 LMB786448:LMB786451 LVX786448:LVX786451 MFT786448:MFT786451 MPP786448:MPP786451 MZL786448:MZL786451 NJH786448:NJH786451 NTD786448:NTD786451 OCZ786448:OCZ786451 OMV786448:OMV786451 OWR786448:OWR786451 PGN786448:PGN786451 PQJ786448:PQJ786451 QAF786448:QAF786451 QKB786448:QKB786451 QTX786448:QTX786451 RDT786448:RDT786451 RNP786448:RNP786451 RXL786448:RXL786451 SHH786448:SHH786451 SRD786448:SRD786451 TAZ786448:TAZ786451 TKV786448:TKV786451 TUR786448:TUR786451 UEN786448:UEN786451 UOJ786448:UOJ786451 UYF786448:UYF786451 VIB786448:VIB786451 VRX786448:VRX786451 WBT786448:WBT786451 WLP786448:WLP786451 WVL786448:WVL786451 D851984:D851987 IZ851984:IZ851987 SV851984:SV851987 ACR851984:ACR851987 AMN851984:AMN851987 AWJ851984:AWJ851987 BGF851984:BGF851987 BQB851984:BQB851987 BZX851984:BZX851987 CJT851984:CJT851987 CTP851984:CTP851987 DDL851984:DDL851987 DNH851984:DNH851987 DXD851984:DXD851987 EGZ851984:EGZ851987 EQV851984:EQV851987 FAR851984:FAR851987 FKN851984:FKN851987 FUJ851984:FUJ851987 GEF851984:GEF851987 GOB851984:GOB851987 GXX851984:GXX851987 HHT851984:HHT851987 HRP851984:HRP851987 IBL851984:IBL851987 ILH851984:ILH851987 IVD851984:IVD851987 JEZ851984:JEZ851987 JOV851984:JOV851987 JYR851984:JYR851987 KIN851984:KIN851987 KSJ851984:KSJ851987 LCF851984:LCF851987 LMB851984:LMB851987 LVX851984:LVX851987 MFT851984:MFT851987 MPP851984:MPP851987 MZL851984:MZL851987 NJH851984:NJH851987 NTD851984:NTD851987 OCZ851984:OCZ851987 OMV851984:OMV851987 OWR851984:OWR851987 PGN851984:PGN851987 PQJ851984:PQJ851987 QAF851984:QAF851987 QKB851984:QKB851987 QTX851984:QTX851987 RDT851984:RDT851987 RNP851984:RNP851987 RXL851984:RXL851987 SHH851984:SHH851987 SRD851984:SRD851987 TAZ851984:TAZ851987 TKV851984:TKV851987 TUR851984:TUR851987 UEN851984:UEN851987 UOJ851984:UOJ851987 UYF851984:UYF851987 VIB851984:VIB851987 VRX851984:VRX851987 WBT851984:WBT851987 WLP851984:WLP851987 WVL851984:WVL851987 D917520:D917523 IZ917520:IZ917523 SV917520:SV917523 ACR917520:ACR917523 AMN917520:AMN917523 AWJ917520:AWJ917523 BGF917520:BGF917523 BQB917520:BQB917523 BZX917520:BZX917523 CJT917520:CJT917523 CTP917520:CTP917523 DDL917520:DDL917523 DNH917520:DNH917523 DXD917520:DXD917523 EGZ917520:EGZ917523 EQV917520:EQV917523 FAR917520:FAR917523 FKN917520:FKN917523 FUJ917520:FUJ917523 GEF917520:GEF917523 GOB917520:GOB917523 GXX917520:GXX917523 HHT917520:HHT917523 HRP917520:HRP917523 IBL917520:IBL917523 ILH917520:ILH917523 IVD917520:IVD917523 JEZ917520:JEZ917523 JOV917520:JOV917523 JYR917520:JYR917523 KIN917520:KIN917523 KSJ917520:KSJ917523 LCF917520:LCF917523 LMB917520:LMB917523 LVX917520:LVX917523 MFT917520:MFT917523 MPP917520:MPP917523 MZL917520:MZL917523 NJH917520:NJH917523 NTD917520:NTD917523 OCZ917520:OCZ917523 OMV917520:OMV917523 OWR917520:OWR917523 PGN917520:PGN917523 PQJ917520:PQJ917523 QAF917520:QAF917523 QKB917520:QKB917523 QTX917520:QTX917523 RDT917520:RDT917523 RNP917520:RNP917523 RXL917520:RXL917523 SHH917520:SHH917523 SRD917520:SRD917523 TAZ917520:TAZ917523 TKV917520:TKV917523 TUR917520:TUR917523 UEN917520:UEN917523 UOJ917520:UOJ917523 UYF917520:UYF917523 VIB917520:VIB917523 VRX917520:VRX917523 WBT917520:WBT917523 WLP917520:WLP917523 WVL917520:WVL917523 D983056:D983059 IZ983056:IZ983059 SV983056:SV983059 ACR983056:ACR983059 AMN983056:AMN983059 AWJ983056:AWJ983059 BGF983056:BGF983059 BQB983056:BQB983059 BZX983056:BZX983059 CJT983056:CJT983059 CTP983056:CTP983059 DDL983056:DDL983059 DNH983056:DNH983059 DXD983056:DXD983059 EGZ983056:EGZ983059 EQV983056:EQV983059 FAR983056:FAR983059 FKN983056:FKN983059 FUJ983056:FUJ983059 GEF983056:GEF983059 GOB983056:GOB983059 GXX983056:GXX983059 HHT983056:HHT983059 HRP983056:HRP983059 IBL983056:IBL983059 ILH983056:ILH983059 IVD983056:IVD983059 JEZ983056:JEZ983059 JOV983056:JOV983059 JYR983056:JYR983059 KIN983056:KIN983059 KSJ983056:KSJ983059 LCF983056:LCF983059 LMB983056:LMB983059 LVX983056:LVX983059 MFT983056:MFT983059 MPP983056:MPP983059 MZL983056:MZL983059 NJH983056:NJH983059 NTD983056:NTD983059 OCZ983056:OCZ983059 OMV983056:OMV983059 OWR983056:OWR983059 PGN983056:PGN983059 PQJ983056:PQJ983059 QAF983056:QAF983059 QKB983056:QKB983059 QTX983056:QTX983059 RDT983056:RDT983059 RNP983056:RNP983059 RXL983056:RXL983059 SHH983056:SHH983059 SRD983056:SRD983059 TAZ983056:TAZ983059 TKV983056:TKV983059 TUR983056:TUR983059 UEN983056:UEN983059 UOJ983056:UOJ983059 UYF983056:UYF983059 VIB983056:VIB983059 VRX983056:VRX983059 WBT983056:WBT983059 WLP983056:WLP983059 WVL983056:WVL983059" xr:uid="{70C160FF-8DA0-4160-97D9-122333F9E41E}">
      <formula1>"Y,N"</formula1>
    </dataValidation>
    <dataValidation type="list" allowBlank="1" showInputMessage="1" showErrorMessage="1" sqref="F107 JB107 SX107 ACT107 AMP107 AWL107 BGH107 BQD107 BZZ107 CJV107 CTR107 DDN107 DNJ107 DXF107 EHB107 EQX107 FAT107 FKP107 FUL107 GEH107 GOD107 GXZ107 HHV107 HRR107 IBN107 ILJ107 IVF107 JFB107 JOX107 JYT107 KIP107 KSL107 LCH107 LMD107 LVZ107 MFV107 MPR107 MZN107 NJJ107 NTF107 ODB107 OMX107 OWT107 PGP107 PQL107 QAH107 QKD107 QTZ107 RDV107 RNR107 RXN107 SHJ107 SRF107 TBB107 TKX107 TUT107 UEP107 UOL107 UYH107 VID107 VRZ107 WBV107 WLR107 WVN107 F65643 JB65643 SX65643 ACT65643 AMP65643 AWL65643 BGH65643 BQD65643 BZZ65643 CJV65643 CTR65643 DDN65643 DNJ65643 DXF65643 EHB65643 EQX65643 FAT65643 FKP65643 FUL65643 GEH65643 GOD65643 GXZ65643 HHV65643 HRR65643 IBN65643 ILJ65643 IVF65643 JFB65643 JOX65643 JYT65643 KIP65643 KSL65643 LCH65643 LMD65643 LVZ65643 MFV65643 MPR65643 MZN65643 NJJ65643 NTF65643 ODB65643 OMX65643 OWT65643 PGP65643 PQL65643 QAH65643 QKD65643 QTZ65643 RDV65643 RNR65643 RXN65643 SHJ65643 SRF65643 TBB65643 TKX65643 TUT65643 UEP65643 UOL65643 UYH65643 VID65643 VRZ65643 WBV65643 WLR65643 WVN65643 F131179 JB131179 SX131179 ACT131179 AMP131179 AWL131179 BGH131179 BQD131179 BZZ131179 CJV131179 CTR131179 DDN131179 DNJ131179 DXF131179 EHB131179 EQX131179 FAT131179 FKP131179 FUL131179 GEH131179 GOD131179 GXZ131179 HHV131179 HRR131179 IBN131179 ILJ131179 IVF131179 JFB131179 JOX131179 JYT131179 KIP131179 KSL131179 LCH131179 LMD131179 LVZ131179 MFV131179 MPR131179 MZN131179 NJJ131179 NTF131179 ODB131179 OMX131179 OWT131179 PGP131179 PQL131179 QAH131179 QKD131179 QTZ131179 RDV131179 RNR131179 RXN131179 SHJ131179 SRF131179 TBB131179 TKX131179 TUT131179 UEP131179 UOL131179 UYH131179 VID131179 VRZ131179 WBV131179 WLR131179 WVN131179 F196715 JB196715 SX196715 ACT196715 AMP196715 AWL196715 BGH196715 BQD196715 BZZ196715 CJV196715 CTR196715 DDN196715 DNJ196715 DXF196715 EHB196715 EQX196715 FAT196715 FKP196715 FUL196715 GEH196715 GOD196715 GXZ196715 HHV196715 HRR196715 IBN196715 ILJ196715 IVF196715 JFB196715 JOX196715 JYT196715 KIP196715 KSL196715 LCH196715 LMD196715 LVZ196715 MFV196715 MPR196715 MZN196715 NJJ196715 NTF196715 ODB196715 OMX196715 OWT196715 PGP196715 PQL196715 QAH196715 QKD196715 QTZ196715 RDV196715 RNR196715 RXN196715 SHJ196715 SRF196715 TBB196715 TKX196715 TUT196715 UEP196715 UOL196715 UYH196715 VID196715 VRZ196715 WBV196715 WLR196715 WVN196715 F262251 JB262251 SX262251 ACT262251 AMP262251 AWL262251 BGH262251 BQD262251 BZZ262251 CJV262251 CTR262251 DDN262251 DNJ262251 DXF262251 EHB262251 EQX262251 FAT262251 FKP262251 FUL262251 GEH262251 GOD262251 GXZ262251 HHV262251 HRR262251 IBN262251 ILJ262251 IVF262251 JFB262251 JOX262251 JYT262251 KIP262251 KSL262251 LCH262251 LMD262251 LVZ262251 MFV262251 MPR262251 MZN262251 NJJ262251 NTF262251 ODB262251 OMX262251 OWT262251 PGP262251 PQL262251 QAH262251 QKD262251 QTZ262251 RDV262251 RNR262251 RXN262251 SHJ262251 SRF262251 TBB262251 TKX262251 TUT262251 UEP262251 UOL262251 UYH262251 VID262251 VRZ262251 WBV262251 WLR262251 WVN262251 F327787 JB327787 SX327787 ACT327787 AMP327787 AWL327787 BGH327787 BQD327787 BZZ327787 CJV327787 CTR327787 DDN327787 DNJ327787 DXF327787 EHB327787 EQX327787 FAT327787 FKP327787 FUL327787 GEH327787 GOD327787 GXZ327787 HHV327787 HRR327787 IBN327787 ILJ327787 IVF327787 JFB327787 JOX327787 JYT327787 KIP327787 KSL327787 LCH327787 LMD327787 LVZ327787 MFV327787 MPR327787 MZN327787 NJJ327787 NTF327787 ODB327787 OMX327787 OWT327787 PGP327787 PQL327787 QAH327787 QKD327787 QTZ327787 RDV327787 RNR327787 RXN327787 SHJ327787 SRF327787 TBB327787 TKX327787 TUT327787 UEP327787 UOL327787 UYH327787 VID327787 VRZ327787 WBV327787 WLR327787 WVN327787 F393323 JB393323 SX393323 ACT393323 AMP393323 AWL393323 BGH393323 BQD393323 BZZ393323 CJV393323 CTR393323 DDN393323 DNJ393323 DXF393323 EHB393323 EQX393323 FAT393323 FKP393323 FUL393323 GEH393323 GOD393323 GXZ393323 HHV393323 HRR393323 IBN393323 ILJ393323 IVF393323 JFB393323 JOX393323 JYT393323 KIP393323 KSL393323 LCH393323 LMD393323 LVZ393323 MFV393323 MPR393323 MZN393323 NJJ393323 NTF393323 ODB393323 OMX393323 OWT393323 PGP393323 PQL393323 QAH393323 QKD393323 QTZ393323 RDV393323 RNR393323 RXN393323 SHJ393323 SRF393323 TBB393323 TKX393323 TUT393323 UEP393323 UOL393323 UYH393323 VID393323 VRZ393323 WBV393323 WLR393323 WVN393323 F458859 JB458859 SX458859 ACT458859 AMP458859 AWL458859 BGH458859 BQD458859 BZZ458859 CJV458859 CTR458859 DDN458859 DNJ458859 DXF458859 EHB458859 EQX458859 FAT458859 FKP458859 FUL458859 GEH458859 GOD458859 GXZ458859 HHV458859 HRR458859 IBN458859 ILJ458859 IVF458859 JFB458859 JOX458859 JYT458859 KIP458859 KSL458859 LCH458859 LMD458859 LVZ458859 MFV458859 MPR458859 MZN458859 NJJ458859 NTF458859 ODB458859 OMX458859 OWT458859 PGP458859 PQL458859 QAH458859 QKD458859 QTZ458859 RDV458859 RNR458859 RXN458859 SHJ458859 SRF458859 TBB458859 TKX458859 TUT458859 UEP458859 UOL458859 UYH458859 VID458859 VRZ458859 WBV458859 WLR458859 WVN458859 F524395 JB524395 SX524395 ACT524395 AMP524395 AWL524395 BGH524395 BQD524395 BZZ524395 CJV524395 CTR524395 DDN524395 DNJ524395 DXF524395 EHB524395 EQX524395 FAT524395 FKP524395 FUL524395 GEH524395 GOD524395 GXZ524395 HHV524395 HRR524395 IBN524395 ILJ524395 IVF524395 JFB524395 JOX524395 JYT524395 KIP524395 KSL524395 LCH524395 LMD524395 LVZ524395 MFV524395 MPR524395 MZN524395 NJJ524395 NTF524395 ODB524395 OMX524395 OWT524395 PGP524395 PQL524395 QAH524395 QKD524395 QTZ524395 RDV524395 RNR524395 RXN524395 SHJ524395 SRF524395 TBB524395 TKX524395 TUT524395 UEP524395 UOL524395 UYH524395 VID524395 VRZ524395 WBV524395 WLR524395 WVN524395 F589931 JB589931 SX589931 ACT589931 AMP589931 AWL589931 BGH589931 BQD589931 BZZ589931 CJV589931 CTR589931 DDN589931 DNJ589931 DXF589931 EHB589931 EQX589931 FAT589931 FKP589931 FUL589931 GEH589931 GOD589931 GXZ589931 HHV589931 HRR589931 IBN589931 ILJ589931 IVF589931 JFB589931 JOX589931 JYT589931 KIP589931 KSL589931 LCH589931 LMD589931 LVZ589931 MFV589931 MPR589931 MZN589931 NJJ589931 NTF589931 ODB589931 OMX589931 OWT589931 PGP589931 PQL589931 QAH589931 QKD589931 QTZ589931 RDV589931 RNR589931 RXN589931 SHJ589931 SRF589931 TBB589931 TKX589931 TUT589931 UEP589931 UOL589931 UYH589931 VID589931 VRZ589931 WBV589931 WLR589931 WVN589931 F655467 JB655467 SX655467 ACT655467 AMP655467 AWL655467 BGH655467 BQD655467 BZZ655467 CJV655467 CTR655467 DDN655467 DNJ655467 DXF655467 EHB655467 EQX655467 FAT655467 FKP655467 FUL655467 GEH655467 GOD655467 GXZ655467 HHV655467 HRR655467 IBN655467 ILJ655467 IVF655467 JFB655467 JOX655467 JYT655467 KIP655467 KSL655467 LCH655467 LMD655467 LVZ655467 MFV655467 MPR655467 MZN655467 NJJ655467 NTF655467 ODB655467 OMX655467 OWT655467 PGP655467 PQL655467 QAH655467 QKD655467 QTZ655467 RDV655467 RNR655467 RXN655467 SHJ655467 SRF655467 TBB655467 TKX655467 TUT655467 UEP655467 UOL655467 UYH655467 VID655467 VRZ655467 WBV655467 WLR655467 WVN655467 F721003 JB721003 SX721003 ACT721003 AMP721003 AWL721003 BGH721003 BQD721003 BZZ721003 CJV721003 CTR721003 DDN721003 DNJ721003 DXF721003 EHB721003 EQX721003 FAT721003 FKP721003 FUL721003 GEH721003 GOD721003 GXZ721003 HHV721003 HRR721003 IBN721003 ILJ721003 IVF721003 JFB721003 JOX721003 JYT721003 KIP721003 KSL721003 LCH721003 LMD721003 LVZ721003 MFV721003 MPR721003 MZN721003 NJJ721003 NTF721003 ODB721003 OMX721003 OWT721003 PGP721003 PQL721003 QAH721003 QKD721003 QTZ721003 RDV721003 RNR721003 RXN721003 SHJ721003 SRF721003 TBB721003 TKX721003 TUT721003 UEP721003 UOL721003 UYH721003 VID721003 VRZ721003 WBV721003 WLR721003 WVN721003 F786539 JB786539 SX786539 ACT786539 AMP786539 AWL786539 BGH786539 BQD786539 BZZ786539 CJV786539 CTR786539 DDN786539 DNJ786539 DXF786539 EHB786539 EQX786539 FAT786539 FKP786539 FUL786539 GEH786539 GOD786539 GXZ786539 HHV786539 HRR786539 IBN786539 ILJ786539 IVF786539 JFB786539 JOX786539 JYT786539 KIP786539 KSL786539 LCH786539 LMD786539 LVZ786539 MFV786539 MPR786539 MZN786539 NJJ786539 NTF786539 ODB786539 OMX786539 OWT786539 PGP786539 PQL786539 QAH786539 QKD786539 QTZ786539 RDV786539 RNR786539 RXN786539 SHJ786539 SRF786539 TBB786539 TKX786539 TUT786539 UEP786539 UOL786539 UYH786539 VID786539 VRZ786539 WBV786539 WLR786539 WVN786539 F852075 JB852075 SX852075 ACT852075 AMP852075 AWL852075 BGH852075 BQD852075 BZZ852075 CJV852075 CTR852075 DDN852075 DNJ852075 DXF852075 EHB852075 EQX852075 FAT852075 FKP852075 FUL852075 GEH852075 GOD852075 GXZ852075 HHV852075 HRR852075 IBN852075 ILJ852075 IVF852075 JFB852075 JOX852075 JYT852075 KIP852075 KSL852075 LCH852075 LMD852075 LVZ852075 MFV852075 MPR852075 MZN852075 NJJ852075 NTF852075 ODB852075 OMX852075 OWT852075 PGP852075 PQL852075 QAH852075 QKD852075 QTZ852075 RDV852075 RNR852075 RXN852075 SHJ852075 SRF852075 TBB852075 TKX852075 TUT852075 UEP852075 UOL852075 UYH852075 VID852075 VRZ852075 WBV852075 WLR852075 WVN852075 F917611 JB917611 SX917611 ACT917611 AMP917611 AWL917611 BGH917611 BQD917611 BZZ917611 CJV917611 CTR917611 DDN917611 DNJ917611 DXF917611 EHB917611 EQX917611 FAT917611 FKP917611 FUL917611 GEH917611 GOD917611 GXZ917611 HHV917611 HRR917611 IBN917611 ILJ917611 IVF917611 JFB917611 JOX917611 JYT917611 KIP917611 KSL917611 LCH917611 LMD917611 LVZ917611 MFV917611 MPR917611 MZN917611 NJJ917611 NTF917611 ODB917611 OMX917611 OWT917611 PGP917611 PQL917611 QAH917611 QKD917611 QTZ917611 RDV917611 RNR917611 RXN917611 SHJ917611 SRF917611 TBB917611 TKX917611 TUT917611 UEP917611 UOL917611 UYH917611 VID917611 VRZ917611 WBV917611 WLR917611 WVN917611 F983147 JB983147 SX983147 ACT983147 AMP983147 AWL983147 BGH983147 BQD983147 BZZ983147 CJV983147 CTR983147 DDN983147 DNJ983147 DXF983147 EHB983147 EQX983147 FAT983147 FKP983147 FUL983147 GEH983147 GOD983147 GXZ983147 HHV983147 HRR983147 IBN983147 ILJ983147 IVF983147 JFB983147 JOX983147 JYT983147 KIP983147 KSL983147 LCH983147 LMD983147 LVZ983147 MFV983147 MPR983147 MZN983147 NJJ983147 NTF983147 ODB983147 OMX983147 OWT983147 PGP983147 PQL983147 QAH983147 QKD983147 QTZ983147 RDV983147 RNR983147 RXN983147 SHJ983147 SRF983147 TBB983147 TKX983147 TUT983147 UEP983147 UOL983147 UYH983147 VID983147 VRZ983147 WBV983147 WLR983147 WVN983147" xr:uid="{EFC8751C-A7C2-4209-AA6A-F5C426C1FC11}">
      <formula1>$I$3:$I$4</formula1>
    </dataValidation>
  </dataValidations>
  <pageMargins left="0.25" right="0.25" top="0.75" bottom="0.75" header="0.3" footer="0.3"/>
  <pageSetup paperSize="5" scale="56"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D4AD95-7DCB-44AA-AF31-105B36420318}">
  <dimension ref="A1:J49"/>
  <sheetViews>
    <sheetView workbookViewId="0">
      <selection activeCell="E14" sqref="E14"/>
    </sheetView>
  </sheetViews>
  <sheetFormatPr defaultRowHeight="12.75" x14ac:dyDescent="0.2"/>
  <cols>
    <col min="1" max="1" width="3.7109375" customWidth="1"/>
    <col min="2" max="2" width="27.28515625" customWidth="1"/>
    <col min="3" max="3" width="19.5703125" customWidth="1"/>
    <col min="4" max="4" width="9.140625" customWidth="1"/>
    <col min="5" max="5" width="10" customWidth="1"/>
    <col min="6" max="6" width="11.7109375" customWidth="1"/>
    <col min="7" max="7" width="15" customWidth="1"/>
    <col min="10" max="10" width="9.140625" customWidth="1"/>
  </cols>
  <sheetData>
    <row r="1" spans="1:10" x14ac:dyDescent="0.2">
      <c r="B1" s="355" t="s">
        <v>158</v>
      </c>
      <c r="C1" s="355"/>
      <c r="D1" s="355"/>
      <c r="E1" s="355"/>
      <c r="F1" s="355"/>
      <c r="G1" s="355"/>
    </row>
    <row r="2" spans="1:10" x14ac:dyDescent="0.2">
      <c r="B2" s="355" t="s">
        <v>159</v>
      </c>
      <c r="C2" s="355"/>
      <c r="D2" s="355"/>
      <c r="E2" s="355"/>
      <c r="F2" s="355"/>
      <c r="G2" s="355"/>
    </row>
    <row r="3" spans="1:10" x14ac:dyDescent="0.2">
      <c r="B3" s="355" t="s">
        <v>224</v>
      </c>
      <c r="C3" s="355"/>
      <c r="D3" s="355"/>
      <c r="E3" s="355"/>
      <c r="F3" s="355"/>
      <c r="G3" s="355"/>
    </row>
    <row r="4" spans="1:10" ht="13.5" thickBot="1" x14ac:dyDescent="0.25">
      <c r="B4" s="10"/>
      <c r="C4" s="10"/>
      <c r="D4" s="10"/>
      <c r="E4" s="10"/>
      <c r="F4" s="10"/>
      <c r="G4" s="10"/>
    </row>
    <row r="5" spans="1:10" ht="13.5" thickBot="1" x14ac:dyDescent="0.25">
      <c r="B5" s="376" t="s">
        <v>160</v>
      </c>
      <c r="C5" s="379"/>
      <c r="D5" s="379"/>
      <c r="E5" s="379"/>
      <c r="F5" s="379"/>
      <c r="G5" s="380"/>
    </row>
    <row r="6" spans="1:10" x14ac:dyDescent="0.2">
      <c r="A6">
        <v>1</v>
      </c>
      <c r="B6" s="12" t="s">
        <v>161</v>
      </c>
      <c r="C6" s="381"/>
      <c r="D6" s="382"/>
      <c r="E6" s="382"/>
      <c r="F6" s="382"/>
      <c r="G6" s="383"/>
    </row>
    <row r="7" spans="1:10" x14ac:dyDescent="0.2">
      <c r="A7">
        <v>2</v>
      </c>
      <c r="B7" s="12" t="s">
        <v>162</v>
      </c>
      <c r="C7" s="62"/>
      <c r="D7" s="63"/>
      <c r="E7" s="63"/>
      <c r="F7" s="60"/>
      <c r="G7" s="61"/>
    </row>
    <row r="8" spans="1:10" x14ac:dyDescent="0.2">
      <c r="A8">
        <v>3</v>
      </c>
      <c r="B8" s="12" t="s">
        <v>163</v>
      </c>
      <c r="C8" s="59"/>
      <c r="D8" s="60"/>
      <c r="E8" s="145"/>
      <c r="F8" s="82" t="s">
        <v>7</v>
      </c>
      <c r="G8" s="79"/>
      <c r="J8" s="147" t="s">
        <v>13</v>
      </c>
    </row>
    <row r="9" spans="1:10" x14ac:dyDescent="0.2">
      <c r="A9">
        <v>4</v>
      </c>
      <c r="B9" s="28" t="s">
        <v>164</v>
      </c>
      <c r="C9" s="384"/>
      <c r="D9" s="385"/>
      <c r="E9" s="386"/>
      <c r="F9" s="81" t="s">
        <v>7</v>
      </c>
      <c r="G9" s="80"/>
      <c r="J9" s="148" t="s">
        <v>11</v>
      </c>
    </row>
    <row r="10" spans="1:10" x14ac:dyDescent="0.2">
      <c r="B10" s="12"/>
      <c r="C10" s="84"/>
      <c r="D10" s="84"/>
      <c r="E10" s="85"/>
      <c r="F10" s="64"/>
      <c r="G10" s="83"/>
    </row>
    <row r="11" spans="1:10" x14ac:dyDescent="0.2">
      <c r="A11">
        <v>5</v>
      </c>
      <c r="B11" s="11" t="s">
        <v>165</v>
      </c>
      <c r="C11" s="53"/>
      <c r="D11" s="53"/>
      <c r="E11" s="65"/>
      <c r="F11" s="10"/>
      <c r="G11" s="38"/>
    </row>
    <row r="12" spans="1:10" x14ac:dyDescent="0.2">
      <c r="A12">
        <v>6</v>
      </c>
      <c r="B12" s="12" t="s">
        <v>166</v>
      </c>
      <c r="C12" s="10"/>
      <c r="D12" s="10"/>
      <c r="E12" s="65"/>
      <c r="F12" s="10" t="s">
        <v>195</v>
      </c>
      <c r="G12" s="38"/>
    </row>
    <row r="13" spans="1:10" x14ac:dyDescent="0.2">
      <c r="A13">
        <v>7</v>
      </c>
      <c r="B13" s="12" t="s">
        <v>2</v>
      </c>
      <c r="C13" s="10"/>
      <c r="D13" s="10"/>
      <c r="E13" s="16"/>
      <c r="F13" s="10" t="s">
        <v>61</v>
      </c>
      <c r="G13" s="38"/>
    </row>
    <row r="14" spans="1:10" x14ac:dyDescent="0.2">
      <c r="A14">
        <v>8</v>
      </c>
      <c r="B14" s="22" t="s">
        <v>167</v>
      </c>
      <c r="C14" s="41"/>
      <c r="D14" s="41"/>
      <c r="E14" s="16"/>
      <c r="F14" s="41" t="s">
        <v>61</v>
      </c>
      <c r="G14" s="58"/>
    </row>
    <row r="15" spans="1:10" ht="13.5" thickBot="1" x14ac:dyDescent="0.25">
      <c r="B15" s="12"/>
      <c r="C15" s="10"/>
      <c r="D15" s="10"/>
      <c r="E15" s="54"/>
      <c r="F15" s="10"/>
      <c r="G15" s="10"/>
    </row>
    <row r="16" spans="1:10" ht="13.5" thickBot="1" x14ac:dyDescent="0.25">
      <c r="B16" s="376" t="s">
        <v>168</v>
      </c>
      <c r="C16" s="377"/>
      <c r="D16" s="377"/>
      <c r="E16" s="377"/>
      <c r="F16" s="377"/>
      <c r="G16" s="378"/>
    </row>
    <row r="17" spans="1:7" x14ac:dyDescent="0.2">
      <c r="A17">
        <v>9</v>
      </c>
      <c r="B17" s="12" t="s">
        <v>169</v>
      </c>
      <c r="C17" s="10"/>
      <c r="D17" s="38"/>
      <c r="E17" s="68"/>
      <c r="F17" s="56" t="s">
        <v>170</v>
      </c>
      <c r="G17" s="349" t="str">
        <f>IF(E14=0,"",E17/E14)</f>
        <v/>
      </c>
    </row>
    <row r="18" spans="1:7" x14ac:dyDescent="0.2">
      <c r="A18">
        <v>10</v>
      </c>
      <c r="B18" s="12" t="s">
        <v>171</v>
      </c>
      <c r="C18" s="10"/>
      <c r="D18" s="38"/>
      <c r="E18" s="16"/>
      <c r="F18" s="10"/>
      <c r="G18" s="38"/>
    </row>
    <row r="19" spans="1:7" x14ac:dyDescent="0.2">
      <c r="A19">
        <v>11</v>
      </c>
      <c r="B19" s="12" t="s">
        <v>172</v>
      </c>
      <c r="C19" s="10"/>
      <c r="D19" s="38"/>
      <c r="E19" s="132">
        <f>E18</f>
        <v>0</v>
      </c>
      <c r="F19" s="10"/>
      <c r="G19" s="350" t="str">
        <f>IF(E17=0,"",E19/E17)</f>
        <v/>
      </c>
    </row>
    <row r="20" spans="1:7" x14ac:dyDescent="0.2">
      <c r="A20">
        <v>12</v>
      </c>
      <c r="B20" s="12" t="s">
        <v>173</v>
      </c>
      <c r="C20" s="10"/>
      <c r="D20" s="38"/>
      <c r="E20" s="16"/>
      <c r="F20" s="10"/>
      <c r="G20" s="38"/>
    </row>
    <row r="21" spans="1:7" x14ac:dyDescent="0.2">
      <c r="A21">
        <v>14</v>
      </c>
      <c r="B21" s="25" t="s">
        <v>174</v>
      </c>
      <c r="C21" s="87"/>
      <c r="D21" s="88"/>
      <c r="E21" s="70">
        <f>E19</f>
        <v>0</v>
      </c>
      <c r="F21" s="41" t="s">
        <v>61</v>
      </c>
      <c r="G21" s="58"/>
    </row>
    <row r="22" spans="1:7" ht="13.5" thickBot="1" x14ac:dyDescent="0.25">
      <c r="B22" s="10"/>
      <c r="C22" s="10"/>
      <c r="D22" s="10"/>
      <c r="E22" s="15"/>
      <c r="F22" s="10"/>
      <c r="G22" s="10"/>
    </row>
    <row r="23" spans="1:7" ht="13.5" thickBot="1" x14ac:dyDescent="0.25">
      <c r="B23" s="376" t="s">
        <v>175</v>
      </c>
      <c r="C23" s="377"/>
      <c r="D23" s="377"/>
      <c r="E23" s="377"/>
      <c r="F23" s="377"/>
      <c r="G23" s="378"/>
    </row>
    <row r="24" spans="1:7" x14ac:dyDescent="0.2">
      <c r="A24">
        <v>15</v>
      </c>
      <c r="B24" s="12" t="s">
        <v>34</v>
      </c>
      <c r="C24" s="10"/>
      <c r="D24" s="38"/>
      <c r="E24" s="66"/>
      <c r="F24" s="10"/>
      <c r="G24" s="38"/>
    </row>
    <row r="25" spans="1:7" x14ac:dyDescent="0.2">
      <c r="A25">
        <v>16</v>
      </c>
      <c r="B25" s="12" t="s">
        <v>176</v>
      </c>
      <c r="C25" s="10"/>
      <c r="D25" s="38"/>
      <c r="E25" s="16"/>
      <c r="F25" s="10" t="s">
        <v>37</v>
      </c>
      <c r="G25" s="348">
        <f>((E25+E26+E31)*43560)*0.3</f>
        <v>0</v>
      </c>
    </row>
    <row r="26" spans="1:7" x14ac:dyDescent="0.2">
      <c r="A26">
        <v>17</v>
      </c>
      <c r="B26" s="12" t="s">
        <v>38</v>
      </c>
      <c r="C26" s="10"/>
      <c r="D26" s="38"/>
      <c r="E26" s="16"/>
      <c r="F26" s="10"/>
      <c r="G26" s="38"/>
    </row>
    <row r="27" spans="1:7" x14ac:dyDescent="0.2">
      <c r="A27">
        <v>18</v>
      </c>
      <c r="B27" s="12" t="s">
        <v>177</v>
      </c>
      <c r="C27" s="10"/>
      <c r="D27" s="38"/>
      <c r="E27" s="16"/>
      <c r="F27" s="10"/>
      <c r="G27" s="38"/>
    </row>
    <row r="28" spans="1:7" x14ac:dyDescent="0.2">
      <c r="A28">
        <v>19</v>
      </c>
      <c r="B28" s="3" t="s">
        <v>178</v>
      </c>
      <c r="C28" s="12"/>
      <c r="D28" s="10"/>
      <c r="E28" s="16"/>
      <c r="F28" s="54"/>
      <c r="G28" s="38"/>
    </row>
    <row r="29" spans="1:7" x14ac:dyDescent="0.2">
      <c r="A29">
        <v>20</v>
      </c>
      <c r="B29" s="12" t="s">
        <v>179</v>
      </c>
      <c r="C29" s="10"/>
      <c r="D29" s="10"/>
      <c r="E29" s="16"/>
      <c r="F29" s="78"/>
      <c r="G29" s="38"/>
    </row>
    <row r="30" spans="1:7" x14ac:dyDescent="0.2">
      <c r="A30">
        <v>21</v>
      </c>
      <c r="B30" s="12" t="s">
        <v>180</v>
      </c>
      <c r="C30" s="10"/>
      <c r="D30" s="178"/>
      <c r="E30" s="21">
        <f>D30/2</f>
        <v>0</v>
      </c>
      <c r="F30" s="78"/>
      <c r="G30" s="38"/>
    </row>
    <row r="31" spans="1:7" x14ac:dyDescent="0.2">
      <c r="A31">
        <v>22</v>
      </c>
      <c r="B31" s="12" t="s">
        <v>181</v>
      </c>
      <c r="D31" s="57" t="s">
        <v>44</v>
      </c>
      <c r="E31" s="16"/>
      <c r="F31" s="10"/>
      <c r="G31" s="38"/>
    </row>
    <row r="32" spans="1:7" x14ac:dyDescent="0.2">
      <c r="A32">
        <v>23</v>
      </c>
      <c r="B32" s="12" t="s">
        <v>182</v>
      </c>
      <c r="C32" s="10"/>
      <c r="D32" s="57" t="s">
        <v>44</v>
      </c>
      <c r="E32" s="16"/>
      <c r="F32" s="10"/>
      <c r="G32" s="38"/>
    </row>
    <row r="33" spans="1:10" x14ac:dyDescent="0.2">
      <c r="A33">
        <v>24</v>
      </c>
      <c r="B33" s="12" t="s">
        <v>183</v>
      </c>
      <c r="C33" s="10"/>
      <c r="D33" s="38"/>
      <c r="E33" s="16"/>
      <c r="F33" s="10"/>
      <c r="G33" s="38"/>
    </row>
    <row r="34" spans="1:10" x14ac:dyDescent="0.2">
      <c r="A34">
        <v>25</v>
      </c>
      <c r="B34" s="12" t="s">
        <v>184</v>
      </c>
      <c r="C34" s="10"/>
      <c r="D34" s="38"/>
      <c r="E34" s="16"/>
      <c r="F34" s="12"/>
      <c r="G34" s="38"/>
    </row>
    <row r="35" spans="1:10" x14ac:dyDescent="0.2">
      <c r="A35">
        <v>26</v>
      </c>
      <c r="B35" s="12" t="s">
        <v>185</v>
      </c>
      <c r="C35" s="10"/>
      <c r="D35" s="38"/>
      <c r="E35" s="16"/>
      <c r="F35" s="10" t="s">
        <v>48</v>
      </c>
      <c r="G35" s="71">
        <f>IF(E12="Y",(E35*(0.9*43560)),E35*(1.08*43560))</f>
        <v>0</v>
      </c>
    </row>
    <row r="36" spans="1:10" x14ac:dyDescent="0.2">
      <c r="A36">
        <v>28</v>
      </c>
      <c r="B36" s="25" t="s">
        <v>186</v>
      </c>
      <c r="C36" s="87"/>
      <c r="D36" s="88"/>
      <c r="E36" s="70">
        <f>SUM(E24:E35)</f>
        <v>0</v>
      </c>
      <c r="F36" s="41" t="s">
        <v>56</v>
      </c>
      <c r="G36" s="58"/>
    </row>
    <row r="37" spans="1:10" x14ac:dyDescent="0.2">
      <c r="B37" s="10"/>
      <c r="C37" s="10"/>
      <c r="D37" s="10"/>
      <c r="E37" s="15"/>
      <c r="F37" s="10"/>
      <c r="G37" s="10"/>
    </row>
    <row r="38" spans="1:10" x14ac:dyDescent="0.2">
      <c r="A38" s="8">
        <v>29</v>
      </c>
      <c r="B38" s="25" t="s">
        <v>187</v>
      </c>
      <c r="C38" s="87"/>
      <c r="D38" s="87"/>
      <c r="E38" s="87"/>
      <c r="F38" s="87"/>
      <c r="G38" s="98"/>
    </row>
    <row r="39" spans="1:10" x14ac:dyDescent="0.2">
      <c r="A39" s="8">
        <v>30</v>
      </c>
      <c r="B39" s="10" t="s">
        <v>188</v>
      </c>
      <c r="C39" s="39"/>
      <c r="D39" s="39"/>
      <c r="E39" s="39"/>
      <c r="F39" s="39"/>
      <c r="G39" s="16">
        <v>0</v>
      </c>
      <c r="H39" s="9" t="s">
        <v>61</v>
      </c>
    </row>
    <row r="40" spans="1:10" x14ac:dyDescent="0.2">
      <c r="A40" s="8">
        <v>31</v>
      </c>
      <c r="B40" s="10" t="s">
        <v>189</v>
      </c>
      <c r="C40" s="10"/>
      <c r="D40" s="10"/>
      <c r="E40" s="10"/>
      <c r="F40" s="10"/>
      <c r="G40" s="146" t="s">
        <v>13</v>
      </c>
      <c r="H40" s="177" t="s">
        <v>204</v>
      </c>
    </row>
    <row r="41" spans="1:10" x14ac:dyDescent="0.2">
      <c r="A41" s="8">
        <v>32</v>
      </c>
      <c r="B41" s="10" t="s">
        <v>190</v>
      </c>
      <c r="C41" s="39"/>
      <c r="D41" s="39"/>
      <c r="E41" s="39"/>
      <c r="F41" s="39"/>
      <c r="G41" s="68">
        <v>0</v>
      </c>
      <c r="H41" s="9" t="s">
        <v>61</v>
      </c>
    </row>
    <row r="42" spans="1:10" x14ac:dyDescent="0.2">
      <c r="A42" s="8">
        <v>33</v>
      </c>
      <c r="B42" s="39" t="s">
        <v>191</v>
      </c>
      <c r="C42" s="39"/>
      <c r="D42" s="39"/>
      <c r="E42" s="39"/>
      <c r="F42" s="39"/>
      <c r="G42" s="29">
        <f>G39-G41</f>
        <v>0</v>
      </c>
      <c r="H42" s="9" t="s">
        <v>61</v>
      </c>
      <c r="J42" s="9"/>
    </row>
    <row r="43" spans="1:10" x14ac:dyDescent="0.2">
      <c r="A43" s="8">
        <v>34</v>
      </c>
      <c r="B43" s="10" t="s">
        <v>214</v>
      </c>
      <c r="C43" s="10"/>
      <c r="D43" s="10"/>
      <c r="E43" s="10"/>
      <c r="F43" s="10"/>
      <c r="G43" s="80" t="s">
        <v>13</v>
      </c>
      <c r="H43" s="177" t="s">
        <v>215</v>
      </c>
    </row>
    <row r="44" spans="1:10" x14ac:dyDescent="0.2">
      <c r="B44" s="10"/>
      <c r="C44" s="10"/>
      <c r="D44" s="10"/>
      <c r="E44" s="10"/>
      <c r="F44" s="10"/>
      <c r="G44" s="10"/>
    </row>
    <row r="45" spans="1:10" x14ac:dyDescent="0.2">
      <c r="B45" s="67"/>
      <c r="C45" s="10"/>
      <c r="D45" s="10"/>
      <c r="E45" s="10"/>
      <c r="F45" s="10"/>
      <c r="G45" s="10"/>
    </row>
    <row r="46" spans="1:10" x14ac:dyDescent="0.2">
      <c r="B46" s="41"/>
      <c r="C46" s="41"/>
      <c r="D46" s="41"/>
      <c r="E46" s="41"/>
      <c r="F46" s="41"/>
      <c r="G46" s="41"/>
    </row>
    <row r="47" spans="1:10" x14ac:dyDescent="0.2">
      <c r="A47">
        <v>34</v>
      </c>
      <c r="B47" s="10" t="s">
        <v>68</v>
      </c>
      <c r="C47" s="10" t="s">
        <v>69</v>
      </c>
      <c r="D47" s="10"/>
      <c r="E47" s="10" t="s">
        <v>70</v>
      </c>
      <c r="F47" s="10"/>
      <c r="G47" s="10"/>
    </row>
    <row r="48" spans="1:10" x14ac:dyDescent="0.2">
      <c r="A48">
        <v>35</v>
      </c>
      <c r="B48" s="10" t="s">
        <v>71</v>
      </c>
      <c r="C48" s="10"/>
      <c r="D48" s="10"/>
      <c r="E48" s="10"/>
      <c r="F48" s="10"/>
      <c r="G48" s="10"/>
    </row>
    <row r="49" spans="2:7" x14ac:dyDescent="0.2">
      <c r="B49" s="10"/>
      <c r="C49" s="10"/>
      <c r="D49" s="10"/>
      <c r="E49" s="10"/>
      <c r="F49" s="10"/>
      <c r="G49" s="10"/>
    </row>
  </sheetData>
  <sheetProtection algorithmName="SHA-512" hashValue="f0kNNgRq0sIPmPPdorr3b1evlFEuDmHbdYOMd4sr2BdDWJt53yNrh5ros4qBUFfMJF1vzZa2KxS7ICjxOUpX5Q==" saltValue="U6NOVBqYOPERKwVqHffQng==" spinCount="100000" sheet="1" objects="1" scenarios="1"/>
  <mergeCells count="8">
    <mergeCell ref="B23:G23"/>
    <mergeCell ref="B1:G1"/>
    <mergeCell ref="B2:G2"/>
    <mergeCell ref="B5:G5"/>
    <mergeCell ref="C6:G6"/>
    <mergeCell ref="C9:E9"/>
    <mergeCell ref="B16:G16"/>
    <mergeCell ref="B3:G3"/>
  </mergeCells>
  <dataValidations count="2">
    <dataValidation type="list" allowBlank="1" showInputMessage="1" showErrorMessage="1" sqref="E12" xr:uid="{304A76AA-27F6-4FEC-AB33-192B1DEBB02D}">
      <formula1>J8:J9</formula1>
    </dataValidation>
    <dataValidation type="list" allowBlank="1" showInputMessage="1" showErrorMessage="1" sqref="G40 G43" xr:uid="{61AD7046-EFFE-4D98-87A9-B433A60727D8}">
      <formula1>$J$8:$J$9</formula1>
    </dataValidation>
  </dataValidations>
  <pageMargins left="0.7" right="0.7" top="0.75" bottom="0.75" header="0.3" footer="0.3"/>
  <pageSetup paperSize="3"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E83D1C-1E2C-45F8-BFF6-8F52569EDDB6}">
  <dimension ref="A1:E20"/>
  <sheetViews>
    <sheetView view="pageLayout" zoomScaleNormal="100" workbookViewId="0">
      <selection activeCell="E2" sqref="E2"/>
    </sheetView>
  </sheetViews>
  <sheetFormatPr defaultColWidth="9.140625" defaultRowHeight="12.75" x14ac:dyDescent="0.2"/>
  <cols>
    <col min="1" max="1" width="40.140625" style="7" customWidth="1"/>
    <col min="2" max="2" width="15" style="7" customWidth="1"/>
    <col min="3" max="3" width="17.85546875" style="7" customWidth="1"/>
    <col min="4" max="4" width="13.5703125" style="7" customWidth="1"/>
    <col min="5" max="5" width="9.28515625" style="7" customWidth="1"/>
    <col min="6" max="16384" width="9.140625" style="7"/>
  </cols>
  <sheetData>
    <row r="1" spans="1:5" x14ac:dyDescent="0.2">
      <c r="A1" s="164" t="s">
        <v>6</v>
      </c>
      <c r="B1" s="387" t="s">
        <v>210</v>
      </c>
      <c r="C1" s="388"/>
      <c r="D1" s="165" t="s">
        <v>7</v>
      </c>
      <c r="E1" s="172">
        <v>2</v>
      </c>
    </row>
    <row r="2" spans="1:5" x14ac:dyDescent="0.2">
      <c r="A2" s="164" t="s">
        <v>8</v>
      </c>
      <c r="B2" s="168" t="s">
        <v>212</v>
      </c>
      <c r="C2" s="169"/>
      <c r="D2" s="169"/>
      <c r="E2" s="173"/>
    </row>
    <row r="3" spans="1:5" x14ac:dyDescent="0.2">
      <c r="A3" s="164" t="s">
        <v>9</v>
      </c>
      <c r="B3" s="170" t="s">
        <v>211</v>
      </c>
      <c r="C3" s="171"/>
      <c r="D3" s="171"/>
      <c r="E3" s="174"/>
    </row>
    <row r="4" spans="1:5" x14ac:dyDescent="0.2">
      <c r="A4" s="164"/>
      <c r="B4" s="166"/>
      <c r="C4" s="167"/>
      <c r="D4" s="167"/>
      <c r="E4" s="167"/>
    </row>
    <row r="5" spans="1:5" x14ac:dyDescent="0.2">
      <c r="A5" s="141" t="s">
        <v>196</v>
      </c>
      <c r="B5" s="138">
        <v>4</v>
      </c>
    </row>
    <row r="6" spans="1:5" x14ac:dyDescent="0.2">
      <c r="A6" s="142"/>
    </row>
    <row r="7" spans="1:5" x14ac:dyDescent="0.2">
      <c r="A7" s="141" t="s">
        <v>197</v>
      </c>
      <c r="B7" s="138">
        <v>140</v>
      </c>
      <c r="C7" s="140" t="s">
        <v>198</v>
      </c>
    </row>
    <row r="8" spans="1:5" x14ac:dyDescent="0.2">
      <c r="A8" s="142"/>
    </row>
    <row r="9" spans="1:5" x14ac:dyDescent="0.2">
      <c r="A9" s="143" t="s">
        <v>202</v>
      </c>
      <c r="B9" s="143">
        <f>B7/4</f>
        <v>35</v>
      </c>
      <c r="C9" s="139" t="s">
        <v>201</v>
      </c>
    </row>
    <row r="10" spans="1:5" x14ac:dyDescent="0.2">
      <c r="A10" s="142"/>
      <c r="B10"/>
    </row>
    <row r="11" spans="1:5" x14ac:dyDescent="0.2">
      <c r="A11"/>
      <c r="B11"/>
    </row>
    <row r="12" spans="1:5" x14ac:dyDescent="0.2">
      <c r="A12" s="9" t="s">
        <v>199</v>
      </c>
      <c r="B12" s="1"/>
    </row>
    <row r="13" spans="1:5" x14ac:dyDescent="0.2">
      <c r="A13" s="177" t="s">
        <v>217</v>
      </c>
      <c r="B13" s="138">
        <v>2</v>
      </c>
      <c r="C13" s="140"/>
    </row>
    <row r="14" spans="1:5" x14ac:dyDescent="0.2">
      <c r="A14" s="177" t="s">
        <v>216</v>
      </c>
      <c r="B14" s="138">
        <v>2</v>
      </c>
      <c r="C14" s="140"/>
    </row>
    <row r="15" spans="1:5" x14ac:dyDescent="0.2">
      <c r="A15" s="177" t="s">
        <v>218</v>
      </c>
      <c r="B15" s="149">
        <v>9</v>
      </c>
    </row>
    <row r="16" spans="1:5" x14ac:dyDescent="0.2">
      <c r="A16" s="144"/>
    </row>
    <row r="17" spans="1:2" x14ac:dyDescent="0.2">
      <c r="A17" s="144"/>
      <c r="B17"/>
    </row>
    <row r="18" spans="1:2" ht="13.5" thickBot="1" x14ac:dyDescent="0.25">
      <c r="A18" s="144"/>
      <c r="B18"/>
    </row>
    <row r="19" spans="1:2" ht="13.5" thickBot="1" x14ac:dyDescent="0.25">
      <c r="A19" s="175" t="s">
        <v>200</v>
      </c>
      <c r="B19" s="176">
        <f>MAX((B9-((B13*1.5)+(B14*2.5)+(B15*3)))*250,0)</f>
        <v>0</v>
      </c>
    </row>
    <row r="20" spans="1:2" x14ac:dyDescent="0.2">
      <c r="A20" s="9" t="s">
        <v>203</v>
      </c>
      <c r="B20"/>
    </row>
  </sheetData>
  <protectedRanges>
    <protectedRange sqref="B1:E4" name="Establishing Site Information2"/>
  </protectedRanges>
  <mergeCells count="1">
    <mergeCell ref="B1:C1"/>
  </mergeCells>
  <pageMargins left="0.25" right="0.25" top="0.83333333333333304" bottom="0.75" header="0.3" footer="0.3"/>
  <pageSetup orientation="portrait" r:id="rId1"/>
  <headerFooter differentFirst="1">
    <oddFooter>&amp;C&amp;"Arial,Italic"&amp;8Revised 7/30/2024</oddFooter>
    <firstHeader>&amp;C&amp;"Arial,Bold"&amp;14SPECIMEN TREE REMOVAL WORKSHEET
SUBTITLE 25, DIVISION 2</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A68F10-E105-47E2-9E11-A58D08FA55DD}">
  <dimension ref="A1:AJ82"/>
  <sheetViews>
    <sheetView workbookViewId="0">
      <selection activeCell="G10" sqref="G10"/>
    </sheetView>
  </sheetViews>
  <sheetFormatPr defaultRowHeight="12.75" x14ac:dyDescent="0.2"/>
  <sheetData>
    <row r="1" spans="1:36" x14ac:dyDescent="0.2">
      <c r="A1" s="9" t="s">
        <v>72</v>
      </c>
      <c r="B1" t="s">
        <v>73</v>
      </c>
      <c r="C1" t="s">
        <v>74</v>
      </c>
      <c r="D1" t="s">
        <v>73</v>
      </c>
      <c r="H1" t="s">
        <v>74</v>
      </c>
      <c r="AB1" t="s">
        <v>72</v>
      </c>
      <c r="AC1" t="s">
        <v>73</v>
      </c>
      <c r="AD1" t="s">
        <v>74</v>
      </c>
      <c r="AE1" t="s">
        <v>73</v>
      </c>
      <c r="AH1" t="s">
        <v>74</v>
      </c>
    </row>
    <row r="2" spans="1:36" x14ac:dyDescent="0.2">
      <c r="D2" t="s">
        <v>75</v>
      </c>
      <c r="E2" t="s">
        <v>76</v>
      </c>
      <c r="F2" t="s">
        <v>77</v>
      </c>
      <c r="G2" t="s">
        <v>225</v>
      </c>
      <c r="H2" t="s">
        <v>78</v>
      </c>
      <c r="I2" t="s">
        <v>76</v>
      </c>
      <c r="J2" t="s">
        <v>77</v>
      </c>
      <c r="K2" t="s">
        <v>225</v>
      </c>
      <c r="AB2" t="s">
        <v>79</v>
      </c>
      <c r="AE2" t="s">
        <v>75</v>
      </c>
      <c r="AF2" t="s">
        <v>76</v>
      </c>
      <c r="AG2" t="s">
        <v>77</v>
      </c>
      <c r="AH2" t="s">
        <v>78</v>
      </c>
      <c r="AI2" t="s">
        <v>76</v>
      </c>
      <c r="AJ2" t="s">
        <v>77</v>
      </c>
    </row>
    <row r="3" spans="1:36" x14ac:dyDescent="0.2">
      <c r="D3">
        <f>IF(('Standard Worksheet'!$C$5)=(A4),($B4),($D4))</f>
        <v>0</v>
      </c>
      <c r="E3">
        <f>IF(('Standard Worksheet'!$D$5)=($A4),($B4),(E4))</f>
        <v>0</v>
      </c>
      <c r="F3">
        <f>IF(('Standard Worksheet'!$E$5)=($A4),($B4),(F4))</f>
        <v>0</v>
      </c>
      <c r="G3">
        <f>IF(('Standard Worksheet'!$F$5)=(A4),($B4),($G4))</f>
        <v>0</v>
      </c>
      <c r="H3">
        <f>IF(('Standard Worksheet'!$C$5)=(A4),($C4),($H4))</f>
        <v>0</v>
      </c>
      <c r="I3">
        <f>IF(('Standard Worksheet'!$D$5)=($A4),($C4),(I4))</f>
        <v>0</v>
      </c>
      <c r="J3">
        <f>IF(('Standard Worksheet'!$E$5)=($A4),($C4),($J4))</f>
        <v>0</v>
      </c>
      <c r="K3">
        <f>IF(('Standard Worksheet'!$F$5)=($A4),($C4),($J4))</f>
        <v>0</v>
      </c>
      <c r="AE3" t="e">
        <f>#N/A</f>
        <v>#N/A</v>
      </c>
      <c r="AF3" t="e">
        <f>#N/A</f>
        <v>#N/A</v>
      </c>
      <c r="AG3" t="e">
        <f>#N/A</f>
        <v>#N/A</v>
      </c>
      <c r="AH3" t="e">
        <f>#N/A</f>
        <v>#N/A</v>
      </c>
      <c r="AI3" t="e">
        <f>#N/A</f>
        <v>#N/A</v>
      </c>
      <c r="AJ3" t="e">
        <f>#N/A</f>
        <v>#N/A</v>
      </c>
    </row>
    <row r="4" spans="1:36" x14ac:dyDescent="0.2">
      <c r="A4" t="s">
        <v>80</v>
      </c>
      <c r="B4">
        <v>50</v>
      </c>
      <c r="C4">
        <v>20</v>
      </c>
      <c r="D4">
        <f>IF(('Standard Worksheet'!$C$5)=(A5),($B5),($D5))</f>
        <v>0</v>
      </c>
      <c r="E4">
        <f>IF(('Standard Worksheet'!$D$5)=($A5),($B5),(E5))</f>
        <v>0</v>
      </c>
      <c r="F4">
        <f>IF(('Standard Worksheet'!$E$5)=($A5),($B5),(F5))</f>
        <v>0</v>
      </c>
      <c r="G4">
        <f>IF(('Standard Worksheet'!$F$5)=(A5),($B5),($G5))</f>
        <v>0</v>
      </c>
      <c r="H4">
        <f>IF(('Standard Worksheet'!$C$5)=(A5),($C5),($H5))</f>
        <v>0</v>
      </c>
      <c r="I4">
        <f>IF(('Standard Worksheet'!$D$5)=($A5),($C5),(I5))</f>
        <v>0</v>
      </c>
      <c r="J4">
        <f>IF(('Standard Worksheet'!$E$5)=($A5),($C5),($J5))</f>
        <v>0</v>
      </c>
      <c r="K4">
        <f>IF(('Standard Worksheet'!$F$5)=($A5),($C5),($J5))</f>
        <v>0</v>
      </c>
      <c r="AB4" t="s">
        <v>80</v>
      </c>
      <c r="AC4">
        <v>50</v>
      </c>
      <c r="AD4">
        <v>10</v>
      </c>
      <c r="AE4" t="e">
        <f>#N/A</f>
        <v>#N/A</v>
      </c>
      <c r="AF4" t="e">
        <f>#N/A</f>
        <v>#N/A</v>
      </c>
      <c r="AG4" t="e">
        <f>#N/A</f>
        <v>#N/A</v>
      </c>
      <c r="AH4" t="e">
        <f>#N/A</f>
        <v>#N/A</v>
      </c>
      <c r="AI4" t="e">
        <f>#N/A</f>
        <v>#N/A</v>
      </c>
      <c r="AJ4" t="e">
        <f>#N/A</f>
        <v>#N/A</v>
      </c>
    </row>
    <row r="5" spans="1:36" x14ac:dyDescent="0.2">
      <c r="A5" t="s">
        <v>81</v>
      </c>
      <c r="B5">
        <v>50</v>
      </c>
      <c r="C5">
        <v>20</v>
      </c>
      <c r="D5">
        <f>IF(('Standard Worksheet'!$C$5)=(A6),($B6),($D6))</f>
        <v>0</v>
      </c>
      <c r="E5">
        <f>IF(('Standard Worksheet'!$D$5)=($A6),($B6),(E6))</f>
        <v>0</v>
      </c>
      <c r="F5">
        <f>IF(('Standard Worksheet'!$E$5)=($A6),($B6),(F6))</f>
        <v>0</v>
      </c>
      <c r="G5">
        <f>IF(('Standard Worksheet'!$F$5)=(A6),($B6),($G6))</f>
        <v>0</v>
      </c>
      <c r="H5">
        <f>IF(('Standard Worksheet'!$C$5)=(A6),($C6),($H6))</f>
        <v>0</v>
      </c>
      <c r="I5">
        <f>IF(('Standard Worksheet'!$D$5)=($A6),($C6),(I6))</f>
        <v>0</v>
      </c>
      <c r="J5">
        <f>IF(('Standard Worksheet'!$E$5)=($A6),($C6),($J6))</f>
        <v>0</v>
      </c>
      <c r="K5">
        <f>IF(('Standard Worksheet'!$F$5)=($A6),($C6),($J6))</f>
        <v>0</v>
      </c>
      <c r="AB5" t="s">
        <v>81</v>
      </c>
      <c r="AC5">
        <v>50</v>
      </c>
      <c r="AD5">
        <v>10</v>
      </c>
      <c r="AE5" t="e">
        <f>#N/A</f>
        <v>#N/A</v>
      </c>
      <c r="AF5" t="e">
        <f>#N/A</f>
        <v>#N/A</v>
      </c>
      <c r="AG5" t="e">
        <f>#N/A</f>
        <v>#N/A</v>
      </c>
      <c r="AH5" t="e">
        <f>#N/A</f>
        <v>#N/A</v>
      </c>
      <c r="AI5" t="e">
        <f>#N/A</f>
        <v>#N/A</v>
      </c>
      <c r="AJ5" t="e">
        <f>#N/A</f>
        <v>#N/A</v>
      </c>
    </row>
    <row r="6" spans="1:36" x14ac:dyDescent="0.2">
      <c r="A6" t="s">
        <v>82</v>
      </c>
      <c r="B6">
        <v>25</v>
      </c>
      <c r="C6">
        <v>20</v>
      </c>
      <c r="D6">
        <f>IF(('Standard Worksheet'!$C$5)=(A7),($B7),($D7))</f>
        <v>0</v>
      </c>
      <c r="E6">
        <f>IF(('Standard Worksheet'!$D$5)=($A7),($B7),(E7))</f>
        <v>0</v>
      </c>
      <c r="F6">
        <f>IF(('Standard Worksheet'!$E$5)=($A7),($B7),(F7))</f>
        <v>0</v>
      </c>
      <c r="G6">
        <f>IF(('Standard Worksheet'!$F$5)=(A7),($B7),($G7))</f>
        <v>0</v>
      </c>
      <c r="H6">
        <f>IF(('Standard Worksheet'!$C$5)=(A7),($C7),($H7))</f>
        <v>0</v>
      </c>
      <c r="I6">
        <f>IF(('Standard Worksheet'!$D$5)=($A7),($C7),(I7))</f>
        <v>0</v>
      </c>
      <c r="J6">
        <f>IF(('Standard Worksheet'!$E$5)=($A7),($C7),($J7))</f>
        <v>0</v>
      </c>
      <c r="K6">
        <f>IF(('Standard Worksheet'!$F$5)=($A7),($C7),($J7))</f>
        <v>0</v>
      </c>
      <c r="AB6" t="s">
        <v>82</v>
      </c>
      <c r="AC6">
        <v>25</v>
      </c>
      <c r="AD6">
        <v>10</v>
      </c>
      <c r="AE6" t="e">
        <f>#N/A</f>
        <v>#N/A</v>
      </c>
      <c r="AF6" t="e">
        <f>#N/A</f>
        <v>#N/A</v>
      </c>
      <c r="AG6" t="e">
        <f>#N/A</f>
        <v>#N/A</v>
      </c>
      <c r="AH6" t="e">
        <f>#N/A</f>
        <v>#N/A</v>
      </c>
      <c r="AI6" t="e">
        <f>#N/A</f>
        <v>#N/A</v>
      </c>
      <c r="AJ6" t="e">
        <f>#N/A</f>
        <v>#N/A</v>
      </c>
    </row>
    <row r="7" spans="1:36" x14ac:dyDescent="0.2">
      <c r="A7" t="s">
        <v>83</v>
      </c>
      <c r="B7">
        <v>20</v>
      </c>
      <c r="C7">
        <v>15</v>
      </c>
      <c r="D7">
        <f>IF(('Standard Worksheet'!$C$5)=(A8),($B8),($D8))</f>
        <v>0</v>
      </c>
      <c r="E7">
        <f>IF(('Standard Worksheet'!$D$5)=($A8),($B8),(E8))</f>
        <v>0</v>
      </c>
      <c r="F7">
        <f>IF(('Standard Worksheet'!$E$5)=($A8),($B8),(F8))</f>
        <v>0</v>
      </c>
      <c r="G7">
        <f>IF(('Standard Worksheet'!$F$5)=(A8),($B8),($G8))</f>
        <v>0</v>
      </c>
      <c r="H7">
        <f>IF(('Standard Worksheet'!$C$5)=(A8),($C8),($H8))</f>
        <v>0</v>
      </c>
      <c r="I7">
        <f>IF(('Standard Worksheet'!$D$5)=($A8),($C8),(I8))</f>
        <v>0</v>
      </c>
      <c r="J7">
        <f>IF(('Standard Worksheet'!$E$5)=($A8),($C8),($J8))</f>
        <v>0</v>
      </c>
      <c r="K7">
        <f>IF(('Standard Worksheet'!$F$5)=($A8),($C8),($J8))</f>
        <v>0</v>
      </c>
      <c r="AB7" t="s">
        <v>83</v>
      </c>
      <c r="AC7">
        <v>20</v>
      </c>
      <c r="AD7">
        <v>10</v>
      </c>
      <c r="AE7" t="e">
        <f>#N/A</f>
        <v>#N/A</v>
      </c>
      <c r="AF7" t="e">
        <f>#N/A</f>
        <v>#N/A</v>
      </c>
      <c r="AG7" t="e">
        <f>#N/A</f>
        <v>#N/A</v>
      </c>
      <c r="AH7" t="e">
        <f>#N/A</f>
        <v>#N/A</v>
      </c>
      <c r="AI7" t="e">
        <f>#N/A</f>
        <v>#N/A</v>
      </c>
      <c r="AJ7" t="e">
        <f>#N/A</f>
        <v>#N/A</v>
      </c>
    </row>
    <row r="8" spans="1:36" x14ac:dyDescent="0.2">
      <c r="A8" t="s">
        <v>1</v>
      </c>
      <c r="B8">
        <v>20</v>
      </c>
      <c r="C8">
        <v>15</v>
      </c>
      <c r="D8">
        <f>IF(('Standard Worksheet'!$C$5)=(A9),($B9),($D9))</f>
        <v>0</v>
      </c>
      <c r="E8">
        <f>IF(('Standard Worksheet'!$D$5)=($A9),($B9),(E9))</f>
        <v>0</v>
      </c>
      <c r="F8">
        <f>IF(('Standard Worksheet'!$E$5)=($A9),($B9),(F9))</f>
        <v>0</v>
      </c>
      <c r="G8">
        <f>IF(('Standard Worksheet'!$F$5)=(A9),($B9),($G9))</f>
        <v>0</v>
      </c>
      <c r="H8">
        <f>IF(('Standard Worksheet'!$C$5)=(A9),($C9),($H9))</f>
        <v>0</v>
      </c>
      <c r="I8">
        <f>IF(('Standard Worksheet'!$D$5)=($A9),($C9),(I9))</f>
        <v>0</v>
      </c>
      <c r="J8">
        <f>IF(('Standard Worksheet'!$E$5)=($A9),($C9),($J9))</f>
        <v>0</v>
      </c>
      <c r="K8">
        <f>IF(('Standard Worksheet'!$F$5)=($A9),($C9),($J9))</f>
        <v>0</v>
      </c>
      <c r="AB8" t="s">
        <v>1</v>
      </c>
      <c r="AC8">
        <v>15</v>
      </c>
      <c r="AD8">
        <v>10</v>
      </c>
      <c r="AE8" t="e">
        <f>#N/A</f>
        <v>#N/A</v>
      </c>
      <c r="AF8" t="e">
        <f>#N/A</f>
        <v>#N/A</v>
      </c>
      <c r="AG8" t="e">
        <f>#N/A</f>
        <v>#N/A</v>
      </c>
      <c r="AH8" t="e">
        <f>#N/A</f>
        <v>#N/A</v>
      </c>
      <c r="AI8" t="e">
        <f>#N/A</f>
        <v>#N/A</v>
      </c>
      <c r="AJ8" t="e">
        <f>#N/A</f>
        <v>#N/A</v>
      </c>
    </row>
    <row r="9" spans="1:36" x14ac:dyDescent="0.2">
      <c r="A9" t="s">
        <v>84</v>
      </c>
      <c r="B9">
        <v>20</v>
      </c>
      <c r="C9">
        <v>15</v>
      </c>
      <c r="D9">
        <f>IF(('Standard Worksheet'!$C$5)=(A10),($B10),($D10))</f>
        <v>0</v>
      </c>
      <c r="E9">
        <f>IF(('Standard Worksheet'!$D$5)=($A10),($B10),(E10))</f>
        <v>0</v>
      </c>
      <c r="F9">
        <f>IF(('Standard Worksheet'!$E$5)=($A10),($B10),(F10))</f>
        <v>0</v>
      </c>
      <c r="G9">
        <f>IF(('Standard Worksheet'!$F$5)=(A10),($B10),($G10))</f>
        <v>0</v>
      </c>
      <c r="H9">
        <f>IF(('Standard Worksheet'!$C$5)=(A10),($C10),($H10))</f>
        <v>0</v>
      </c>
      <c r="I9">
        <f>IF(('Standard Worksheet'!$D$5)=($A10),($C10),(I10))</f>
        <v>0</v>
      </c>
      <c r="J9">
        <f>IF(('Standard Worksheet'!$E$5)=($A10),($C10),($J10))</f>
        <v>0</v>
      </c>
      <c r="K9">
        <f>IF(('Standard Worksheet'!$F$5)=($A10),($C10),($J10))</f>
        <v>0</v>
      </c>
      <c r="AB9" t="s">
        <v>84</v>
      </c>
      <c r="AC9">
        <v>10</v>
      </c>
      <c r="AD9">
        <v>10</v>
      </c>
      <c r="AE9" t="e">
        <f>#N/A</f>
        <v>#N/A</v>
      </c>
      <c r="AF9" t="e">
        <f>#N/A</f>
        <v>#N/A</v>
      </c>
      <c r="AG9" t="e">
        <f>#N/A</f>
        <v>#N/A</v>
      </c>
      <c r="AH9" t="e">
        <f>#N/A</f>
        <v>#N/A</v>
      </c>
      <c r="AI9" t="e">
        <f>#N/A</f>
        <v>#N/A</v>
      </c>
      <c r="AJ9" t="e">
        <f>#N/A</f>
        <v>#N/A</v>
      </c>
    </row>
    <row r="10" spans="1:36" x14ac:dyDescent="0.2">
      <c r="A10" t="s">
        <v>85</v>
      </c>
      <c r="B10">
        <v>20</v>
      </c>
      <c r="C10">
        <v>15</v>
      </c>
      <c r="D10">
        <f>IF(('Standard Worksheet'!$C$5)=(A11),($B11),($D11))</f>
        <v>0</v>
      </c>
      <c r="E10">
        <f>IF(('Standard Worksheet'!$D$5)=($A11),($B11),(E11))</f>
        <v>0</v>
      </c>
      <c r="F10">
        <f>IF(('Standard Worksheet'!$E$5)=($A11),($B11),(F11))</f>
        <v>0</v>
      </c>
      <c r="G10">
        <f>IF(('Standard Worksheet'!$F$5)=(A11),($B11),($G11))</f>
        <v>0</v>
      </c>
      <c r="H10">
        <f>IF(('Standard Worksheet'!$C$5)=(A11),($C11),($H11))</f>
        <v>0</v>
      </c>
      <c r="I10">
        <f>IF(('Standard Worksheet'!$D$5)=($A11),($C11),(I11))</f>
        <v>0</v>
      </c>
      <c r="J10">
        <f>IF(('Standard Worksheet'!$E$5)=($A11),($C11),($J11))</f>
        <v>0</v>
      </c>
      <c r="K10">
        <f>IF(('Standard Worksheet'!$F$5)=($A11),($C11),($J11))</f>
        <v>0</v>
      </c>
      <c r="AB10" t="s">
        <v>85</v>
      </c>
      <c r="AC10">
        <v>10</v>
      </c>
      <c r="AD10">
        <v>10</v>
      </c>
      <c r="AE10" t="e">
        <f>#N/A</f>
        <v>#N/A</v>
      </c>
      <c r="AF10" t="e">
        <f>#N/A</f>
        <v>#N/A</v>
      </c>
      <c r="AG10" t="e">
        <f>#N/A</f>
        <v>#N/A</v>
      </c>
      <c r="AH10" t="e">
        <f>#N/A</f>
        <v>#N/A</v>
      </c>
      <c r="AI10" t="e">
        <f>#N/A</f>
        <v>#N/A</v>
      </c>
      <c r="AJ10" t="e">
        <f>#N/A</f>
        <v>#N/A</v>
      </c>
    </row>
    <row r="11" spans="1:36" x14ac:dyDescent="0.2">
      <c r="A11" t="s">
        <v>86</v>
      </c>
      <c r="B11">
        <v>20</v>
      </c>
      <c r="C11">
        <v>15</v>
      </c>
      <c r="D11">
        <f>IF(('Standard Worksheet'!$C$5)=(A12),($B12),($D12))</f>
        <v>0</v>
      </c>
      <c r="E11">
        <f>IF(('Standard Worksheet'!$D$5)=($A12),($B12),(E12))</f>
        <v>0</v>
      </c>
      <c r="F11">
        <f>IF(('Standard Worksheet'!$E$5)=($A12),($B12),(F12))</f>
        <v>0</v>
      </c>
      <c r="G11">
        <f>IF(('Standard Worksheet'!$F$5)=(A12),($B12),($G12))</f>
        <v>0</v>
      </c>
      <c r="H11">
        <f>IF(('Standard Worksheet'!$C$5)=(A12),($C12),($H12))</f>
        <v>0</v>
      </c>
      <c r="I11">
        <f>IF(('Standard Worksheet'!$D$5)=($A12),($C12),(I12))</f>
        <v>0</v>
      </c>
      <c r="J11">
        <f>IF(('Standard Worksheet'!$E$5)=($A12),($C12),($J12))</f>
        <v>0</v>
      </c>
      <c r="K11">
        <f>IF(('Standard Worksheet'!$F$5)=($A12),($C12),($J12))</f>
        <v>0</v>
      </c>
      <c r="AB11" t="s">
        <v>86</v>
      </c>
      <c r="AC11">
        <v>10</v>
      </c>
      <c r="AD11">
        <v>10</v>
      </c>
      <c r="AE11" t="e">
        <f>#N/A</f>
        <v>#N/A</v>
      </c>
      <c r="AF11" t="e">
        <f>#N/A</f>
        <v>#N/A</v>
      </c>
      <c r="AG11" t="e">
        <f>#N/A</f>
        <v>#N/A</v>
      </c>
      <c r="AH11" t="e">
        <f>#N/A</f>
        <v>#N/A</v>
      </c>
      <c r="AI11" t="e">
        <f>#N/A</f>
        <v>#N/A</v>
      </c>
      <c r="AJ11" t="e">
        <f>#N/A</f>
        <v>#N/A</v>
      </c>
    </row>
    <row r="12" spans="1:36" x14ac:dyDescent="0.2">
      <c r="A12" t="s">
        <v>87</v>
      </c>
      <c r="B12">
        <v>20</v>
      </c>
      <c r="C12">
        <v>15</v>
      </c>
      <c r="D12">
        <f>IF(('Standard Worksheet'!$C$5)=(A13),($B13),($D13))</f>
        <v>0</v>
      </c>
      <c r="E12">
        <f>IF(('Standard Worksheet'!$D$5)=($A13),($B13),(E13))</f>
        <v>0</v>
      </c>
      <c r="F12">
        <f>IF(('Standard Worksheet'!$E$5)=($A13),($B13),(F13))</f>
        <v>0</v>
      </c>
      <c r="G12">
        <f>IF(('Standard Worksheet'!$F$5)=(A13),($B13),($G13))</f>
        <v>0</v>
      </c>
      <c r="H12">
        <f>IF(('Standard Worksheet'!$C$5)=(A13),($C13),($H13))</f>
        <v>0</v>
      </c>
      <c r="I12">
        <f>IF(('Standard Worksheet'!$D$5)=($A13),($C13),(I13))</f>
        <v>0</v>
      </c>
      <c r="J12">
        <f>IF(('Standard Worksheet'!$E$5)=($A13),($C13),($J13))</f>
        <v>0</v>
      </c>
      <c r="K12">
        <f>IF(('Standard Worksheet'!$F$5)=($A13),($C13),($J13))</f>
        <v>0</v>
      </c>
      <c r="AB12" t="s">
        <v>87</v>
      </c>
      <c r="AC12">
        <v>20</v>
      </c>
      <c r="AD12">
        <v>10</v>
      </c>
      <c r="AE12" t="e">
        <f>#N/A</f>
        <v>#N/A</v>
      </c>
      <c r="AF12" t="e">
        <f>#N/A</f>
        <v>#N/A</v>
      </c>
      <c r="AG12" t="e">
        <f>#N/A</f>
        <v>#N/A</v>
      </c>
      <c r="AH12" t="e">
        <f>#N/A</f>
        <v>#N/A</v>
      </c>
      <c r="AI12" t="e">
        <f>#N/A</f>
        <v>#N/A</v>
      </c>
      <c r="AJ12" t="e">
        <f>#N/A</f>
        <v>#N/A</v>
      </c>
    </row>
    <row r="13" spans="1:36" x14ac:dyDescent="0.2">
      <c r="A13" t="s">
        <v>88</v>
      </c>
      <c r="B13">
        <v>20</v>
      </c>
      <c r="C13">
        <v>15</v>
      </c>
      <c r="D13">
        <f>IF(('Standard Worksheet'!$C$5)=(A14),($B14),($D14))</f>
        <v>0</v>
      </c>
      <c r="E13">
        <f>IF(('Standard Worksheet'!$D$5)=($A14),($B14),(E14))</f>
        <v>0</v>
      </c>
      <c r="F13">
        <f>IF(('Standard Worksheet'!$E$5)=($A14),($B14),(F14))</f>
        <v>0</v>
      </c>
      <c r="G13">
        <f>IF(('Standard Worksheet'!$F$5)=(A14),($B14),($G14))</f>
        <v>0</v>
      </c>
      <c r="H13">
        <f>IF(('Standard Worksheet'!$C$5)=(A14),($C14),($H14))</f>
        <v>0</v>
      </c>
      <c r="I13">
        <f>IF(('Standard Worksheet'!$D$5)=($A14),($C14),(I14))</f>
        <v>0</v>
      </c>
      <c r="J13">
        <f>IF(('Standard Worksheet'!$E$5)=($A14),($C14),($J14))</f>
        <v>0</v>
      </c>
      <c r="K13">
        <f>IF(('Standard Worksheet'!$F$5)=($A14),($C14),($J14))</f>
        <v>0</v>
      </c>
      <c r="AB13" t="s">
        <v>88</v>
      </c>
      <c r="AC13">
        <v>20</v>
      </c>
      <c r="AD13">
        <v>10</v>
      </c>
      <c r="AE13" t="e">
        <f>#N/A</f>
        <v>#N/A</v>
      </c>
      <c r="AF13" t="e">
        <f>#N/A</f>
        <v>#N/A</v>
      </c>
      <c r="AG13" t="e">
        <f>#N/A</f>
        <v>#N/A</v>
      </c>
      <c r="AH13" t="e">
        <f>#N/A</f>
        <v>#N/A</v>
      </c>
      <c r="AI13" t="e">
        <f>#N/A</f>
        <v>#N/A</v>
      </c>
      <c r="AJ13" t="e">
        <f>#N/A</f>
        <v>#N/A</v>
      </c>
    </row>
    <row r="14" spans="1:36" x14ac:dyDescent="0.2">
      <c r="A14" t="s">
        <v>89</v>
      </c>
      <c r="B14">
        <v>20</v>
      </c>
      <c r="C14">
        <v>15</v>
      </c>
      <c r="D14">
        <f>IF(('Standard Worksheet'!$C$5)=(A15),($B15),($D15))</f>
        <v>0</v>
      </c>
      <c r="E14">
        <f>IF(('Standard Worksheet'!$D$5)=($A15),($B15),(E15))</f>
        <v>0</v>
      </c>
      <c r="F14">
        <f>IF(('Standard Worksheet'!$E$5)=($A15),($B15),(F15))</f>
        <v>0</v>
      </c>
      <c r="G14">
        <f>IF(('Standard Worksheet'!$F$5)=(A15),($B15),($G15))</f>
        <v>0</v>
      </c>
      <c r="H14">
        <f>IF(('Standard Worksheet'!$C$5)=(A15),($C15),($H15))</f>
        <v>0</v>
      </c>
      <c r="I14">
        <f>IF(('Standard Worksheet'!$D$5)=($A15),($C15),(I15))</f>
        <v>0</v>
      </c>
      <c r="J14">
        <f>IF(('Standard Worksheet'!$E$5)=($A15),($C15),($J15))</f>
        <v>0</v>
      </c>
      <c r="K14">
        <f>IF(('Standard Worksheet'!$F$5)=($A15),($C15),($J15))</f>
        <v>0</v>
      </c>
      <c r="AB14" t="s">
        <v>89</v>
      </c>
      <c r="AC14">
        <v>20</v>
      </c>
      <c r="AD14">
        <v>10</v>
      </c>
      <c r="AE14" t="e">
        <f>#N/A</f>
        <v>#N/A</v>
      </c>
      <c r="AF14" t="e">
        <f>#N/A</f>
        <v>#N/A</v>
      </c>
      <c r="AG14" t="e">
        <f>#N/A</f>
        <v>#N/A</v>
      </c>
      <c r="AH14" t="e">
        <f>#N/A</f>
        <v>#N/A</v>
      </c>
      <c r="AI14" t="e">
        <f>#N/A</f>
        <v>#N/A</v>
      </c>
      <c r="AJ14" t="e">
        <f>#N/A</f>
        <v>#N/A</v>
      </c>
    </row>
    <row r="15" spans="1:36" x14ac:dyDescent="0.2">
      <c r="A15" t="s">
        <v>90</v>
      </c>
      <c r="B15">
        <v>20</v>
      </c>
      <c r="C15">
        <v>15</v>
      </c>
      <c r="D15">
        <f>IF(('Standard Worksheet'!$C$5)=(A16),($B16),($D16))</f>
        <v>0</v>
      </c>
      <c r="E15">
        <f>IF(('Standard Worksheet'!$D$5)=($A16),($B16),(E16))</f>
        <v>0</v>
      </c>
      <c r="F15">
        <f>IF(('Standard Worksheet'!$E$5)=($A16),($B16),(F16))</f>
        <v>0</v>
      </c>
      <c r="G15">
        <f>IF(('Standard Worksheet'!$F$5)=(A16),($B16),($G16))</f>
        <v>0</v>
      </c>
      <c r="H15">
        <f>IF(('Standard Worksheet'!$C$5)=(A16),($C16),($H16))</f>
        <v>0</v>
      </c>
      <c r="I15">
        <f>IF(('Standard Worksheet'!$D$5)=($A16),($C16),(I16))</f>
        <v>0</v>
      </c>
      <c r="J15">
        <f>IF(('Standard Worksheet'!$E$5)=($A16),($C16),($J16))</f>
        <v>0</v>
      </c>
      <c r="K15">
        <f>IF(('Standard Worksheet'!$F$5)=($A16),($C16),($J16))</f>
        <v>0</v>
      </c>
      <c r="AB15" t="s">
        <v>90</v>
      </c>
      <c r="AC15">
        <v>20</v>
      </c>
      <c r="AD15">
        <v>10</v>
      </c>
      <c r="AE15" t="e">
        <f>#N/A</f>
        <v>#N/A</v>
      </c>
      <c r="AF15" t="e">
        <f>#N/A</f>
        <v>#N/A</v>
      </c>
      <c r="AG15" t="e">
        <f>#N/A</f>
        <v>#N/A</v>
      </c>
      <c r="AH15" t="e">
        <f>#N/A</f>
        <v>#N/A</v>
      </c>
      <c r="AI15" t="e">
        <f>#N/A</f>
        <v>#N/A</v>
      </c>
      <c r="AJ15" t="e">
        <f>#N/A</f>
        <v>#N/A</v>
      </c>
    </row>
    <row r="16" spans="1:36" x14ac:dyDescent="0.2">
      <c r="A16" t="s">
        <v>91</v>
      </c>
      <c r="B16">
        <v>20</v>
      </c>
      <c r="C16">
        <v>15</v>
      </c>
      <c r="D16">
        <f>IF(('Standard Worksheet'!$C$5)=(A17),($B17),($D17))</f>
        <v>0</v>
      </c>
      <c r="E16">
        <f>IF(('Standard Worksheet'!$D$5)=($A17),($B17),(E17))</f>
        <v>0</v>
      </c>
      <c r="F16">
        <f>IF(('Standard Worksheet'!$E$5)=($A17),($B17),(F17))</f>
        <v>0</v>
      </c>
      <c r="G16">
        <f>IF(('Standard Worksheet'!$F$5)=(A17),($B17),($G17))</f>
        <v>0</v>
      </c>
      <c r="H16">
        <f>IF(('Standard Worksheet'!$C$5)=(A17),($C17),($H17))</f>
        <v>0</v>
      </c>
      <c r="I16">
        <f>IF(('Standard Worksheet'!$D$5)=($A17),($C17),(I17))</f>
        <v>0</v>
      </c>
      <c r="J16">
        <f>IF(('Standard Worksheet'!$E$5)=($A17),($C17),($J17))</f>
        <v>0</v>
      </c>
      <c r="K16">
        <f>IF(('Standard Worksheet'!$F$5)=($A17),($C17),($J17))</f>
        <v>0</v>
      </c>
      <c r="AB16" t="s">
        <v>91</v>
      </c>
      <c r="AC16">
        <v>20</v>
      </c>
      <c r="AD16">
        <v>10</v>
      </c>
      <c r="AE16" t="e">
        <f>#N/A</f>
        <v>#N/A</v>
      </c>
      <c r="AF16" t="e">
        <f>#N/A</f>
        <v>#N/A</v>
      </c>
      <c r="AG16" t="e">
        <f>#N/A</f>
        <v>#N/A</v>
      </c>
      <c r="AH16" t="e">
        <f>#N/A</f>
        <v>#N/A</v>
      </c>
      <c r="AI16" t="e">
        <f>#N/A</f>
        <v>#N/A</v>
      </c>
      <c r="AJ16" t="e">
        <f>#N/A</f>
        <v>#N/A</v>
      </c>
    </row>
    <row r="17" spans="1:36" x14ac:dyDescent="0.2">
      <c r="A17" t="s">
        <v>92</v>
      </c>
      <c r="B17">
        <v>20</v>
      </c>
      <c r="C17">
        <v>15</v>
      </c>
      <c r="D17">
        <f>IF(('Standard Worksheet'!$C$5)=(A18),($B18),($D18))</f>
        <v>0</v>
      </c>
      <c r="E17">
        <f>IF(('Standard Worksheet'!$D$5)=($A18),($B18),(E18))</f>
        <v>0</v>
      </c>
      <c r="F17">
        <f>IF(('Standard Worksheet'!$E$5)=($A18),($B18),(F18))</f>
        <v>0</v>
      </c>
      <c r="G17">
        <f>IF(('Standard Worksheet'!$F$5)=(A18),($B18),($G18))</f>
        <v>0</v>
      </c>
      <c r="H17">
        <f>IF(('Standard Worksheet'!$C$5)=(A18),($C18),($H18))</f>
        <v>0</v>
      </c>
      <c r="I17">
        <f>IF(('Standard Worksheet'!$D$5)=($A18),($C18),(I18))</f>
        <v>0</v>
      </c>
      <c r="J17">
        <f>IF(('Standard Worksheet'!$E$5)=($A18),($C18),($J18))</f>
        <v>0</v>
      </c>
      <c r="K17">
        <f>IF(('Standard Worksheet'!$F$5)=($A18),($C18),($J18))</f>
        <v>0</v>
      </c>
      <c r="AB17" t="s">
        <v>92</v>
      </c>
      <c r="AC17">
        <v>20</v>
      </c>
      <c r="AD17">
        <v>10</v>
      </c>
      <c r="AE17" t="e">
        <f>#N/A</f>
        <v>#N/A</v>
      </c>
      <c r="AF17" t="e">
        <f>#N/A</f>
        <v>#N/A</v>
      </c>
      <c r="AG17" t="e">
        <f>#N/A</f>
        <v>#N/A</v>
      </c>
      <c r="AH17" t="e">
        <f>#N/A</f>
        <v>#N/A</v>
      </c>
      <c r="AI17" t="e">
        <f>#N/A</f>
        <v>#N/A</v>
      </c>
      <c r="AJ17" t="e">
        <f>#N/A</f>
        <v>#N/A</v>
      </c>
    </row>
    <row r="18" spans="1:36" x14ac:dyDescent="0.2">
      <c r="A18" t="s">
        <v>93</v>
      </c>
      <c r="B18">
        <v>20</v>
      </c>
      <c r="C18">
        <v>15</v>
      </c>
      <c r="D18">
        <f>IF(('Standard Worksheet'!$C$5)=(A19),($B19),($D19))</f>
        <v>0</v>
      </c>
      <c r="E18">
        <f>IF(('Standard Worksheet'!$D$5)=($A19),($B19),(E19))</f>
        <v>0</v>
      </c>
      <c r="F18">
        <f>IF(('Standard Worksheet'!$E$5)=($A19),($B19),(F19))</f>
        <v>0</v>
      </c>
      <c r="G18">
        <f>IF(('Standard Worksheet'!$F$5)=(A19),($B19),($G19))</f>
        <v>0</v>
      </c>
      <c r="H18">
        <f>IF(('Standard Worksheet'!$C$5)=(A19),($C19),($H19))</f>
        <v>0</v>
      </c>
      <c r="I18">
        <f>IF(('Standard Worksheet'!$D$5)=($A19),($C19),(I19))</f>
        <v>0</v>
      </c>
      <c r="J18">
        <f>IF(('Standard Worksheet'!$E$5)=($A19),($C19),($J19))</f>
        <v>0</v>
      </c>
      <c r="K18">
        <f>IF(('Standard Worksheet'!$F$5)=($A19),($C19),($J19))</f>
        <v>0</v>
      </c>
      <c r="AB18" t="s">
        <v>93</v>
      </c>
      <c r="AC18">
        <v>20</v>
      </c>
      <c r="AD18">
        <v>10</v>
      </c>
      <c r="AE18" t="e">
        <f>#N/A</f>
        <v>#N/A</v>
      </c>
      <c r="AF18" t="e">
        <f>#N/A</f>
        <v>#N/A</v>
      </c>
      <c r="AG18" t="e">
        <f>#N/A</f>
        <v>#N/A</v>
      </c>
      <c r="AH18" t="e">
        <f>#N/A</f>
        <v>#N/A</v>
      </c>
      <c r="AI18" t="e">
        <f>#N/A</f>
        <v>#N/A</v>
      </c>
      <c r="AJ18" t="e">
        <f>#N/A</f>
        <v>#N/A</v>
      </c>
    </row>
    <row r="19" spans="1:36" x14ac:dyDescent="0.2">
      <c r="A19" t="s">
        <v>94</v>
      </c>
      <c r="B19">
        <v>20</v>
      </c>
      <c r="C19">
        <v>15</v>
      </c>
      <c r="D19">
        <f>IF(('Standard Worksheet'!$C$5)=(A20),($B20),($D20))</f>
        <v>0</v>
      </c>
      <c r="E19">
        <f>IF(('Standard Worksheet'!$D$5)=($A20),($B20),(E20))</f>
        <v>0</v>
      </c>
      <c r="F19">
        <f>IF(('Standard Worksheet'!$E$5)=($A20),($B20),(F20))</f>
        <v>0</v>
      </c>
      <c r="G19">
        <f>IF(('Standard Worksheet'!$F$5)=(A20),($B20),($G20))</f>
        <v>0</v>
      </c>
      <c r="H19">
        <f>IF(('Standard Worksheet'!$C$5)=(A20),($C20),($H20))</f>
        <v>0</v>
      </c>
      <c r="I19">
        <f>IF(('Standard Worksheet'!$D$5)=($A20),($C20),(I20))</f>
        <v>0</v>
      </c>
      <c r="J19">
        <f>IF(('Standard Worksheet'!$E$5)=($A20),($C20),($J20))</f>
        <v>0</v>
      </c>
      <c r="K19">
        <f>IF(('Standard Worksheet'!$F$5)=($A20),($C20),($J20))</f>
        <v>0</v>
      </c>
      <c r="AB19" t="s">
        <v>94</v>
      </c>
      <c r="AC19">
        <v>20</v>
      </c>
      <c r="AD19">
        <v>10</v>
      </c>
      <c r="AE19" t="e">
        <f>#N/A</f>
        <v>#N/A</v>
      </c>
      <c r="AF19" t="e">
        <f>#N/A</f>
        <v>#N/A</v>
      </c>
      <c r="AG19" t="e">
        <f>#N/A</f>
        <v>#N/A</v>
      </c>
      <c r="AH19" t="e">
        <f>#N/A</f>
        <v>#N/A</v>
      </c>
      <c r="AI19" t="e">
        <f>#N/A</f>
        <v>#N/A</v>
      </c>
      <c r="AJ19" t="e">
        <f>#N/A</f>
        <v>#N/A</v>
      </c>
    </row>
    <row r="20" spans="1:36" x14ac:dyDescent="0.2">
      <c r="A20" t="s">
        <v>95</v>
      </c>
      <c r="B20">
        <v>20</v>
      </c>
      <c r="C20">
        <v>15</v>
      </c>
      <c r="D20">
        <f>IF(('Standard Worksheet'!$C$5)=(A21),($B21),($D21))</f>
        <v>0</v>
      </c>
      <c r="E20">
        <f>IF(('Standard Worksheet'!$D$5)=($A21),($B21),(E21))</f>
        <v>0</v>
      </c>
      <c r="F20">
        <f>IF(('Standard Worksheet'!$E$5)=($A21),($B21),(F21))</f>
        <v>0</v>
      </c>
      <c r="G20">
        <f>IF(('Standard Worksheet'!$F$5)=(A21),($B21),($G21))</f>
        <v>0</v>
      </c>
      <c r="H20">
        <f>IF(('Standard Worksheet'!$C$5)=(A21),($C21),($H21))</f>
        <v>0</v>
      </c>
      <c r="I20">
        <f>IF(('Standard Worksheet'!$D$5)=($A21),($C21),(I21))</f>
        <v>0</v>
      </c>
      <c r="J20">
        <f>IF(('Standard Worksheet'!$E$5)=($A21),($C21),($J21))</f>
        <v>0</v>
      </c>
      <c r="K20">
        <f>IF(('Standard Worksheet'!$F$5)=($A21),($C21),($J21))</f>
        <v>0</v>
      </c>
      <c r="AB20" t="s">
        <v>95</v>
      </c>
      <c r="AC20">
        <v>20</v>
      </c>
      <c r="AD20">
        <v>10</v>
      </c>
      <c r="AE20" t="e">
        <f>#N/A</f>
        <v>#N/A</v>
      </c>
      <c r="AF20" t="e">
        <f>#N/A</f>
        <v>#N/A</v>
      </c>
      <c r="AG20" t="e">
        <f>#N/A</f>
        <v>#N/A</v>
      </c>
      <c r="AH20" t="e">
        <f>#N/A</f>
        <v>#N/A</v>
      </c>
      <c r="AI20" t="e">
        <f>#N/A</f>
        <v>#N/A</v>
      </c>
      <c r="AJ20" t="e">
        <f>#N/A</f>
        <v>#N/A</v>
      </c>
    </row>
    <row r="21" spans="1:36" x14ac:dyDescent="0.2">
      <c r="A21" t="s">
        <v>96</v>
      </c>
      <c r="B21">
        <v>20</v>
      </c>
      <c r="C21">
        <v>15</v>
      </c>
      <c r="D21">
        <f>IF(('Standard Worksheet'!$C$5)=(A22),($B22),($D22))</f>
        <v>0</v>
      </c>
      <c r="E21">
        <f>IF(('Standard Worksheet'!$D$5)=($A22),($B22),(E22))</f>
        <v>0</v>
      </c>
      <c r="F21">
        <f>IF(('Standard Worksheet'!$E$5)=($A22),($B22),(F22))</f>
        <v>0</v>
      </c>
      <c r="G21">
        <f>IF(('Standard Worksheet'!$F$5)=(A22),($B22),($G22))</f>
        <v>0</v>
      </c>
      <c r="H21">
        <f>IF(('Standard Worksheet'!$C$5)=(A22),($C22),($H22))</f>
        <v>0</v>
      </c>
      <c r="I21">
        <f>IF(('Standard Worksheet'!$D$5)=($A22),($C22),(I22))</f>
        <v>0</v>
      </c>
      <c r="J21">
        <f>IF(('Standard Worksheet'!$E$5)=($A22),($C22),($J22))</f>
        <v>0</v>
      </c>
      <c r="K21">
        <f>IF(('Standard Worksheet'!$F$5)=($A22),($C22),($J22))</f>
        <v>0</v>
      </c>
      <c r="AB21" t="s">
        <v>96</v>
      </c>
      <c r="AC21">
        <v>20</v>
      </c>
      <c r="AD21">
        <v>10</v>
      </c>
      <c r="AE21" t="e">
        <f>#N/A</f>
        <v>#N/A</v>
      </c>
      <c r="AF21" t="e">
        <f>#N/A</f>
        <v>#N/A</v>
      </c>
      <c r="AG21" t="e">
        <f>#N/A</f>
        <v>#N/A</v>
      </c>
      <c r="AH21" t="e">
        <f>#N/A</f>
        <v>#N/A</v>
      </c>
      <c r="AI21" t="e">
        <f>#N/A</f>
        <v>#N/A</v>
      </c>
      <c r="AJ21" t="e">
        <f>#N/A</f>
        <v>#N/A</v>
      </c>
    </row>
    <row r="22" spans="1:36" x14ac:dyDescent="0.2">
      <c r="A22" t="s">
        <v>97</v>
      </c>
      <c r="B22">
        <v>25</v>
      </c>
      <c r="C22">
        <v>20</v>
      </c>
      <c r="D22">
        <f>IF(('Standard Worksheet'!$C$5)=(A23),($B23),($D23))</f>
        <v>0</v>
      </c>
      <c r="E22">
        <f>IF(('Standard Worksheet'!$D$5)=($A23),($B23),(E23))</f>
        <v>0</v>
      </c>
      <c r="F22">
        <f>IF(('Standard Worksheet'!$E$5)=($A23),($B23),(F23))</f>
        <v>0</v>
      </c>
      <c r="G22">
        <f>IF(('Standard Worksheet'!$F$5)=(A23),($B23),($G23))</f>
        <v>0</v>
      </c>
      <c r="H22">
        <f>IF(('Standard Worksheet'!$C$5)=(A23),($C23),($H23))</f>
        <v>0</v>
      </c>
      <c r="I22">
        <f>IF(('Standard Worksheet'!$D$5)=($A23),($C23),(I23))</f>
        <v>0</v>
      </c>
      <c r="J22">
        <f>IF(('Standard Worksheet'!$E$5)=($A23),($C23),($J23))</f>
        <v>0</v>
      </c>
      <c r="K22">
        <f>IF(('Standard Worksheet'!$F$5)=($A23),($C23),($J23))</f>
        <v>0</v>
      </c>
      <c r="AB22" t="s">
        <v>97</v>
      </c>
      <c r="AC22">
        <v>25</v>
      </c>
      <c r="AD22">
        <v>10</v>
      </c>
      <c r="AE22" t="e">
        <f>#N/A</f>
        <v>#N/A</v>
      </c>
      <c r="AF22" t="e">
        <f>#N/A</f>
        <v>#N/A</v>
      </c>
      <c r="AG22" t="e">
        <f>#N/A</f>
        <v>#N/A</v>
      </c>
      <c r="AH22" t="e">
        <f>#N/A</f>
        <v>#N/A</v>
      </c>
      <c r="AI22" t="e">
        <f>#N/A</f>
        <v>#N/A</v>
      </c>
      <c r="AJ22" t="e">
        <f>#N/A</f>
        <v>#N/A</v>
      </c>
    </row>
    <row r="23" spans="1:36" x14ac:dyDescent="0.2">
      <c r="A23" t="s">
        <v>98</v>
      </c>
      <c r="B23">
        <v>20</v>
      </c>
      <c r="C23">
        <v>15</v>
      </c>
      <c r="D23">
        <f>IF(('Standard Worksheet'!$C$5)=(A24),($B24),($D24))</f>
        <v>0</v>
      </c>
      <c r="E23">
        <f>IF(('Standard Worksheet'!$D$5)=($A24),($B24),(E24))</f>
        <v>0</v>
      </c>
      <c r="F23">
        <f>IF(('Standard Worksheet'!$E$5)=($A24),($B24),(F24))</f>
        <v>0</v>
      </c>
      <c r="G23">
        <f>IF(('Standard Worksheet'!$F$5)=(A24),($B24),($G24))</f>
        <v>0</v>
      </c>
      <c r="H23">
        <f>IF(('Standard Worksheet'!$C$5)=(A24),($C24),($H24))</f>
        <v>0</v>
      </c>
      <c r="I23">
        <f>IF(('Standard Worksheet'!$D$5)=($A24),($C24),(I24))</f>
        <v>0</v>
      </c>
      <c r="J23">
        <f>IF(('Standard Worksheet'!$E$5)=($A24),($C24),($J24))</f>
        <v>0</v>
      </c>
      <c r="K23">
        <f>IF(('Standard Worksheet'!$F$5)=($A24),($C24),($J24))</f>
        <v>0</v>
      </c>
      <c r="AB23" t="s">
        <v>98</v>
      </c>
      <c r="AC23">
        <v>20</v>
      </c>
      <c r="AD23">
        <v>10</v>
      </c>
      <c r="AE23" t="e">
        <f>#N/A</f>
        <v>#N/A</v>
      </c>
      <c r="AF23" t="e">
        <f>#N/A</f>
        <v>#N/A</v>
      </c>
      <c r="AG23" t="e">
        <f>#N/A</f>
        <v>#N/A</v>
      </c>
      <c r="AH23" t="e">
        <f>#N/A</f>
        <v>#N/A</v>
      </c>
      <c r="AI23" t="e">
        <f>#N/A</f>
        <v>#N/A</v>
      </c>
      <c r="AJ23" t="e">
        <f>#N/A</f>
        <v>#N/A</v>
      </c>
    </row>
    <row r="24" spans="1:36" x14ac:dyDescent="0.2">
      <c r="A24" t="s">
        <v>99</v>
      </c>
      <c r="B24">
        <v>15</v>
      </c>
      <c r="C24">
        <v>15</v>
      </c>
      <c r="D24">
        <f>IF(('Standard Worksheet'!$C$5)=(A25),($B25),($D25))</f>
        <v>0</v>
      </c>
      <c r="E24">
        <f>IF(('Standard Worksheet'!$D$5)=($A25),($B25),(E25))</f>
        <v>0</v>
      </c>
      <c r="F24">
        <f>IF(('Standard Worksheet'!$E$5)=($A25),($B25),(F25))</f>
        <v>0</v>
      </c>
      <c r="G24">
        <f>IF(('Standard Worksheet'!$F$5)=(A25),($B25),($G25))</f>
        <v>0</v>
      </c>
      <c r="H24">
        <f>IF(('Standard Worksheet'!$C$5)=(A25),($C25),($H25))</f>
        <v>0</v>
      </c>
      <c r="I24">
        <f>IF(('Standard Worksheet'!$D$5)=($A25),($C25),(I25))</f>
        <v>0</v>
      </c>
      <c r="J24">
        <f>IF(('Standard Worksheet'!$E$5)=($A25),($C25),($J25))</f>
        <v>0</v>
      </c>
      <c r="K24">
        <f>IF(('Standard Worksheet'!$F$5)=($A25),($C25),($J25))</f>
        <v>0</v>
      </c>
      <c r="AB24" t="s">
        <v>99</v>
      </c>
      <c r="AC24">
        <v>10</v>
      </c>
      <c r="AD24">
        <v>10</v>
      </c>
      <c r="AE24" t="e">
        <f>#N/A</f>
        <v>#N/A</v>
      </c>
      <c r="AF24" t="e">
        <f>#N/A</f>
        <v>#N/A</v>
      </c>
      <c r="AG24" t="e">
        <f>#N/A</f>
        <v>#N/A</v>
      </c>
      <c r="AH24" t="e">
        <f>#N/A</f>
        <v>#N/A</v>
      </c>
      <c r="AI24" t="e">
        <f>#N/A</f>
        <v>#N/A</v>
      </c>
      <c r="AJ24" t="e">
        <f>#N/A</f>
        <v>#N/A</v>
      </c>
    </row>
    <row r="25" spans="1:36" x14ac:dyDescent="0.2">
      <c r="A25" t="s">
        <v>100</v>
      </c>
      <c r="B25">
        <v>15</v>
      </c>
      <c r="C25">
        <v>15</v>
      </c>
      <c r="D25">
        <f>IF(('Standard Worksheet'!$C$5)=(A26),($B26),($D26))</f>
        <v>0</v>
      </c>
      <c r="E25">
        <f>IF(('Standard Worksheet'!$D$5)=($A26),($B26),(E26))</f>
        <v>0</v>
      </c>
      <c r="F25">
        <f>IF(('Standard Worksheet'!$E$5)=($A26),($B26),(F26))</f>
        <v>0</v>
      </c>
      <c r="G25">
        <f>IF(('Standard Worksheet'!$F$5)=(A26),($B26),($G26))</f>
        <v>0</v>
      </c>
      <c r="H25">
        <f>IF(('Standard Worksheet'!$C$5)=(A26),($C26),($H26))</f>
        <v>0</v>
      </c>
      <c r="I25">
        <f>IF(('Standard Worksheet'!$D$5)=($A26),($C26),(I26))</f>
        <v>0</v>
      </c>
      <c r="J25">
        <f>IF(('Standard Worksheet'!$E$5)=($A26),($C26),($J26))</f>
        <v>0</v>
      </c>
      <c r="K25">
        <f>IF(('Standard Worksheet'!$F$5)=($A26),($C26),($J26))</f>
        <v>0</v>
      </c>
      <c r="AB25" t="s">
        <v>100</v>
      </c>
      <c r="AC25">
        <v>10</v>
      </c>
      <c r="AD25">
        <v>10</v>
      </c>
      <c r="AE25" t="e">
        <f>#N/A</f>
        <v>#N/A</v>
      </c>
      <c r="AF25" t="e">
        <f>#N/A</f>
        <v>#N/A</v>
      </c>
      <c r="AG25" t="e">
        <f>#N/A</f>
        <v>#N/A</v>
      </c>
      <c r="AH25" t="e">
        <f>#N/A</f>
        <v>#N/A</v>
      </c>
      <c r="AI25" t="e">
        <f>#N/A</f>
        <v>#N/A</v>
      </c>
      <c r="AJ25" t="e">
        <f>#N/A</f>
        <v>#N/A</v>
      </c>
    </row>
    <row r="26" spans="1:36" x14ac:dyDescent="0.2">
      <c r="A26" t="s">
        <v>101</v>
      </c>
      <c r="B26">
        <v>15</v>
      </c>
      <c r="C26">
        <v>15</v>
      </c>
      <c r="D26">
        <f>IF(('Standard Worksheet'!$C$5)=(A27),($B27),($D27))</f>
        <v>0</v>
      </c>
      <c r="E26">
        <f>IF(('Standard Worksheet'!$D$5)=($A27),($B27),(E27))</f>
        <v>0</v>
      </c>
      <c r="F26">
        <f>IF(('Standard Worksheet'!$E$5)=($A27),($B27),(F27))</f>
        <v>0</v>
      </c>
      <c r="G26">
        <f>IF(('Standard Worksheet'!$F$5)=(A27),($B27),($G27))</f>
        <v>0</v>
      </c>
      <c r="H26">
        <f>IF(('Standard Worksheet'!$C$5)=(A27),($C27),($H27))</f>
        <v>0</v>
      </c>
      <c r="I26">
        <f>IF(('Standard Worksheet'!$D$5)=($A27),($C27),(I27))</f>
        <v>0</v>
      </c>
      <c r="J26">
        <f>IF(('Standard Worksheet'!$E$5)=($A27),($C27),($J27))</f>
        <v>0</v>
      </c>
      <c r="K26">
        <f>IF(('Standard Worksheet'!$F$5)=($A27),($C27),($J27))</f>
        <v>0</v>
      </c>
      <c r="AB26" t="s">
        <v>101</v>
      </c>
      <c r="AC26">
        <v>10</v>
      </c>
      <c r="AD26">
        <v>10</v>
      </c>
      <c r="AE26" t="e">
        <f>#N/A</f>
        <v>#N/A</v>
      </c>
      <c r="AF26" t="e">
        <f>#N/A</f>
        <v>#N/A</v>
      </c>
      <c r="AG26" t="e">
        <f>#N/A</f>
        <v>#N/A</v>
      </c>
      <c r="AH26" t="e">
        <f>#N/A</f>
        <v>#N/A</v>
      </c>
      <c r="AI26" t="e">
        <f>#N/A</f>
        <v>#N/A</v>
      </c>
      <c r="AJ26" t="e">
        <f>#N/A</f>
        <v>#N/A</v>
      </c>
    </row>
    <row r="27" spans="1:36" x14ac:dyDescent="0.2">
      <c r="A27" t="s">
        <v>102</v>
      </c>
      <c r="B27">
        <v>15</v>
      </c>
      <c r="C27">
        <v>15</v>
      </c>
      <c r="D27">
        <f>IF(('Standard Worksheet'!$C$5)=(A28),($B28),($D28))</f>
        <v>0</v>
      </c>
      <c r="E27">
        <f>IF(('Standard Worksheet'!$D$5)=($A28),($B28),(E28))</f>
        <v>0</v>
      </c>
      <c r="F27">
        <f>IF(('Standard Worksheet'!$E$5)=($A28),($B28),(F28))</f>
        <v>0</v>
      </c>
      <c r="G27">
        <f>IF(('Standard Worksheet'!$F$5)=(A28),($B28),($G28))</f>
        <v>0</v>
      </c>
      <c r="H27">
        <f>IF(('Standard Worksheet'!$C$5)=(A28),($C28),($H28))</f>
        <v>0</v>
      </c>
      <c r="I27">
        <f>IF(('Standard Worksheet'!$D$5)=($A28),($C28),(I28))</f>
        <v>0</v>
      </c>
      <c r="J27">
        <f>IF(('Standard Worksheet'!$E$5)=($A28),($C28),($J28))</f>
        <v>0</v>
      </c>
      <c r="K27">
        <f>IF(('Standard Worksheet'!$F$5)=($A28),($C28),($J28))</f>
        <v>0</v>
      </c>
      <c r="AB27" t="s">
        <v>102</v>
      </c>
      <c r="AC27">
        <v>10</v>
      </c>
      <c r="AD27">
        <v>10</v>
      </c>
      <c r="AE27" t="e">
        <f>#N/A</f>
        <v>#N/A</v>
      </c>
      <c r="AF27" t="e">
        <f>#N/A</f>
        <v>#N/A</v>
      </c>
      <c r="AG27" t="e">
        <f>#N/A</f>
        <v>#N/A</v>
      </c>
      <c r="AH27" t="e">
        <f>#N/A</f>
        <v>#N/A</v>
      </c>
      <c r="AI27" t="e">
        <f>#N/A</f>
        <v>#N/A</v>
      </c>
      <c r="AJ27" t="e">
        <f>#N/A</f>
        <v>#N/A</v>
      </c>
    </row>
    <row r="28" spans="1:36" x14ac:dyDescent="0.2">
      <c r="A28" t="s">
        <v>103</v>
      </c>
      <c r="B28">
        <v>15</v>
      </c>
      <c r="C28">
        <v>15</v>
      </c>
      <c r="D28">
        <f>IF(('Standard Worksheet'!$C$5)=(A29),($B29),($D29))</f>
        <v>0</v>
      </c>
      <c r="E28">
        <f>IF(('Standard Worksheet'!$D$5)=($A29),($B29),(E29))</f>
        <v>0</v>
      </c>
      <c r="F28">
        <f>IF(('Standard Worksheet'!$E$5)=($A29),($B29),(F29))</f>
        <v>0</v>
      </c>
      <c r="G28">
        <f>IF(('Standard Worksheet'!$F$5)=(A29),($B29),($G29))</f>
        <v>0</v>
      </c>
      <c r="H28">
        <f>IF(('Standard Worksheet'!$C$5)=(A29),($C29),($H29))</f>
        <v>0</v>
      </c>
      <c r="I28">
        <f>IF(('Standard Worksheet'!$D$5)=($A29),($C29),(I29))</f>
        <v>0</v>
      </c>
      <c r="J28">
        <f>IF(('Standard Worksheet'!$E$5)=($A29),($C29),($J29))</f>
        <v>0</v>
      </c>
      <c r="K28">
        <f>IF(('Standard Worksheet'!$F$5)=($A29),($C29),($J29))</f>
        <v>0</v>
      </c>
      <c r="AB28" t="s">
        <v>103</v>
      </c>
      <c r="AC28">
        <v>10</v>
      </c>
      <c r="AD28">
        <v>10</v>
      </c>
      <c r="AE28" t="e">
        <f>#N/A</f>
        <v>#N/A</v>
      </c>
      <c r="AF28" t="e">
        <f>#N/A</f>
        <v>#N/A</v>
      </c>
      <c r="AG28" t="e">
        <f>#N/A</f>
        <v>#N/A</v>
      </c>
      <c r="AH28" t="e">
        <f>#N/A</f>
        <v>#N/A</v>
      </c>
      <c r="AI28" t="e">
        <f>#N/A</f>
        <v>#N/A</v>
      </c>
      <c r="AJ28" t="e">
        <f>#N/A</f>
        <v>#N/A</v>
      </c>
    </row>
    <row r="29" spans="1:36" x14ac:dyDescent="0.2">
      <c r="A29" t="s">
        <v>104</v>
      </c>
      <c r="B29">
        <v>15</v>
      </c>
      <c r="C29">
        <v>15</v>
      </c>
      <c r="D29">
        <f>IF(('Standard Worksheet'!$C$5)=(A30),($B30),($D30))</f>
        <v>0</v>
      </c>
      <c r="E29">
        <f>IF(('Standard Worksheet'!$D$5)=($A30),($B30),(E30))</f>
        <v>0</v>
      </c>
      <c r="F29">
        <f>IF(('Standard Worksheet'!$E$5)=($A30),($B30),(F30))</f>
        <v>0</v>
      </c>
      <c r="G29">
        <f>IF(('Standard Worksheet'!$F$5)=(A30),($B30),($G30))</f>
        <v>0</v>
      </c>
      <c r="H29">
        <f>IF(('Standard Worksheet'!$C$5)=(A30),($C30),($H30))</f>
        <v>0</v>
      </c>
      <c r="I29">
        <f>IF(('Standard Worksheet'!$D$5)=($A30),($C30),(I30))</f>
        <v>0</v>
      </c>
      <c r="J29">
        <f>IF(('Standard Worksheet'!$E$5)=($A30),($C30),($J30))</f>
        <v>0</v>
      </c>
      <c r="K29">
        <f>IF(('Standard Worksheet'!$F$5)=($A30),($C30),($J30))</f>
        <v>0</v>
      </c>
      <c r="AB29" t="s">
        <v>104</v>
      </c>
      <c r="AC29">
        <v>10</v>
      </c>
      <c r="AD29">
        <v>10</v>
      </c>
      <c r="AE29" t="e">
        <f>#N/A</f>
        <v>#N/A</v>
      </c>
      <c r="AF29" t="e">
        <f>#N/A</f>
        <v>#N/A</v>
      </c>
      <c r="AG29" t="e">
        <f>#N/A</f>
        <v>#N/A</v>
      </c>
      <c r="AH29" t="e">
        <f>#N/A</f>
        <v>#N/A</v>
      </c>
      <c r="AI29" t="e">
        <f>#N/A</f>
        <v>#N/A</v>
      </c>
      <c r="AJ29" t="e">
        <f>#N/A</f>
        <v>#N/A</v>
      </c>
    </row>
    <row r="30" spans="1:36" x14ac:dyDescent="0.2">
      <c r="A30" t="s">
        <v>105</v>
      </c>
      <c r="B30">
        <v>15</v>
      </c>
      <c r="C30">
        <v>15</v>
      </c>
      <c r="D30">
        <f>IF(('Standard Worksheet'!$C$5)=(A31),($B31),($D31))</f>
        <v>0</v>
      </c>
      <c r="E30">
        <f>IF(('Standard Worksheet'!$D$5)=($A31),($B31),(E31))</f>
        <v>0</v>
      </c>
      <c r="F30">
        <f>IF(('Standard Worksheet'!$E$5)=($A31),($B31),(F31))</f>
        <v>0</v>
      </c>
      <c r="G30">
        <f>IF(('Standard Worksheet'!$F$5)=(A31),($B31),($G31))</f>
        <v>0</v>
      </c>
      <c r="H30">
        <f>IF(('Standard Worksheet'!$C$5)=(A31),($C31),($H31))</f>
        <v>0</v>
      </c>
      <c r="I30">
        <f>IF(('Standard Worksheet'!$D$5)=($A31),($C31),(I31))</f>
        <v>0</v>
      </c>
      <c r="J30">
        <f>IF(('Standard Worksheet'!$E$5)=($A31),($C31),($J31))</f>
        <v>0</v>
      </c>
      <c r="K30">
        <f>IF(('Standard Worksheet'!$F$5)=($A31),($C31),($J31))</f>
        <v>0</v>
      </c>
      <c r="AB30" t="s">
        <v>105</v>
      </c>
      <c r="AC30">
        <v>10</v>
      </c>
      <c r="AD30">
        <v>10</v>
      </c>
      <c r="AE30" t="e">
        <f>#N/A</f>
        <v>#N/A</v>
      </c>
      <c r="AF30" t="e">
        <f>#N/A</f>
        <v>#N/A</v>
      </c>
      <c r="AG30" t="e">
        <f>#N/A</f>
        <v>#N/A</v>
      </c>
      <c r="AH30" t="e">
        <f>#N/A</f>
        <v>#N/A</v>
      </c>
      <c r="AI30" t="e">
        <f>#N/A</f>
        <v>#N/A</v>
      </c>
      <c r="AJ30" t="e">
        <f>#N/A</f>
        <v>#N/A</v>
      </c>
    </row>
    <row r="31" spans="1:36" x14ac:dyDescent="0.2">
      <c r="A31" t="s">
        <v>106</v>
      </c>
      <c r="B31">
        <v>15</v>
      </c>
      <c r="C31">
        <v>15</v>
      </c>
      <c r="D31">
        <f>IF(('Standard Worksheet'!$C$5)=(A32),($B32),($D32))</f>
        <v>0</v>
      </c>
      <c r="E31">
        <f>IF(('Standard Worksheet'!$D$5)=($A32),($B32),(E32))</f>
        <v>0</v>
      </c>
      <c r="F31">
        <f>IF(('Standard Worksheet'!$E$5)=($A32),($B32),(F32))</f>
        <v>0</v>
      </c>
      <c r="G31">
        <f>IF(('Standard Worksheet'!$F$5)=(A32),($B32),($G32))</f>
        <v>0</v>
      </c>
      <c r="H31">
        <f>IF(('Standard Worksheet'!$C$5)=(A32),($C32),($H32))</f>
        <v>0</v>
      </c>
      <c r="I31">
        <f>IF(('Standard Worksheet'!$D$5)=($A32),($C32),(I32))</f>
        <v>0</v>
      </c>
      <c r="J31">
        <f>IF(('Standard Worksheet'!$E$5)=($A32),($C32),($J32))</f>
        <v>0</v>
      </c>
      <c r="K31">
        <f>IF(('Standard Worksheet'!$F$5)=($A32),($C32),($J32))</f>
        <v>0</v>
      </c>
      <c r="AB31" t="s">
        <v>106</v>
      </c>
      <c r="AC31">
        <v>10</v>
      </c>
      <c r="AD31">
        <v>10</v>
      </c>
      <c r="AE31" t="e">
        <f>#N/A</f>
        <v>#N/A</v>
      </c>
      <c r="AF31" t="e">
        <f>#N/A</f>
        <v>#N/A</v>
      </c>
      <c r="AG31" t="e">
        <f>#N/A</f>
        <v>#N/A</v>
      </c>
      <c r="AH31" t="e">
        <f>#N/A</f>
        <v>#N/A</v>
      </c>
      <c r="AI31" t="e">
        <f>#N/A</f>
        <v>#N/A</v>
      </c>
      <c r="AJ31" t="e">
        <f>#N/A</f>
        <v>#N/A</v>
      </c>
    </row>
    <row r="32" spans="1:36" x14ac:dyDescent="0.2">
      <c r="A32" t="s">
        <v>107</v>
      </c>
      <c r="B32">
        <v>15</v>
      </c>
      <c r="C32">
        <v>15</v>
      </c>
      <c r="D32">
        <f>IF(('Standard Worksheet'!$C$5)=(A33),($B33),($D33))</f>
        <v>0</v>
      </c>
      <c r="E32">
        <f>IF(('Standard Worksheet'!$D$5)=($A33),($B33),(E33))</f>
        <v>0</v>
      </c>
      <c r="F32">
        <f>IF(('Standard Worksheet'!$E$5)=($A33),($B33),(F33))</f>
        <v>0</v>
      </c>
      <c r="G32">
        <f>IF(('Standard Worksheet'!$F$5)=(A33),($B33),($G33))</f>
        <v>0</v>
      </c>
      <c r="H32">
        <f>IF(('Standard Worksheet'!$C$5)=(A33),($C33),($H33))</f>
        <v>0</v>
      </c>
      <c r="I32">
        <f>IF(('Standard Worksheet'!$D$5)=($A33),($C33),(I33))</f>
        <v>0</v>
      </c>
      <c r="J32">
        <f>IF(('Standard Worksheet'!$E$5)=($A33),($C33),($J33))</f>
        <v>0</v>
      </c>
      <c r="K32">
        <f>IF(('Standard Worksheet'!$F$5)=($A33),($C33),($J33))</f>
        <v>0</v>
      </c>
      <c r="AB32" t="s">
        <v>107</v>
      </c>
      <c r="AC32">
        <v>10</v>
      </c>
      <c r="AD32">
        <v>10</v>
      </c>
      <c r="AE32" t="e">
        <f>#N/A</f>
        <v>#N/A</v>
      </c>
      <c r="AF32" t="e">
        <f>#N/A</f>
        <v>#N/A</v>
      </c>
      <c r="AG32" t="e">
        <f>#N/A</f>
        <v>#N/A</v>
      </c>
      <c r="AH32" t="e">
        <f>#N/A</f>
        <v>#N/A</v>
      </c>
      <c r="AI32" t="e">
        <f>#N/A</f>
        <v>#N/A</v>
      </c>
      <c r="AJ32" t="e">
        <f>#N/A</f>
        <v>#N/A</v>
      </c>
    </row>
    <row r="33" spans="1:36" x14ac:dyDescent="0.2">
      <c r="A33" t="s">
        <v>108</v>
      </c>
      <c r="B33">
        <v>15</v>
      </c>
      <c r="C33">
        <v>15</v>
      </c>
      <c r="D33">
        <f>IF(('Standard Worksheet'!$C$5)=(A34),($B34),($D34))</f>
        <v>0</v>
      </c>
      <c r="E33">
        <f>IF(('Standard Worksheet'!$D$5)=($A34),($B34),(E34))</f>
        <v>0</v>
      </c>
      <c r="F33">
        <f>IF(('Standard Worksheet'!$E$5)=($A34),($B34),(F34))</f>
        <v>0</v>
      </c>
      <c r="G33">
        <f>IF(('Standard Worksheet'!$F$5)=(A34),($B34),($G34))</f>
        <v>0</v>
      </c>
      <c r="H33">
        <f>IF(('Standard Worksheet'!$C$5)=(A34),($C34),($H34))</f>
        <v>0</v>
      </c>
      <c r="I33">
        <f>IF(('Standard Worksheet'!$D$5)=($A34),($C34),(I34))</f>
        <v>0</v>
      </c>
      <c r="J33">
        <f>IF(('Standard Worksheet'!$E$5)=($A34),($C34),($J34))</f>
        <v>0</v>
      </c>
      <c r="K33">
        <f>IF(('Standard Worksheet'!$F$5)=($A34),($C34),($J34))</f>
        <v>0</v>
      </c>
      <c r="AB33" t="s">
        <v>108</v>
      </c>
      <c r="AC33">
        <v>10</v>
      </c>
      <c r="AD33">
        <v>10</v>
      </c>
      <c r="AE33" t="e">
        <f>#N/A</f>
        <v>#N/A</v>
      </c>
      <c r="AF33" t="e">
        <f>#N/A</f>
        <v>#N/A</v>
      </c>
      <c r="AG33" t="e">
        <f>#N/A</f>
        <v>#N/A</v>
      </c>
      <c r="AH33" t="e">
        <f>#N/A</f>
        <v>#N/A</v>
      </c>
      <c r="AI33" t="e">
        <f>#N/A</f>
        <v>#N/A</v>
      </c>
      <c r="AJ33" t="e">
        <f>#N/A</f>
        <v>#N/A</v>
      </c>
    </row>
    <row r="34" spans="1:36" x14ac:dyDescent="0.2">
      <c r="A34" t="s">
        <v>109</v>
      </c>
      <c r="B34">
        <v>15</v>
      </c>
      <c r="C34">
        <v>15</v>
      </c>
      <c r="D34">
        <f>IF(('Standard Worksheet'!$C$5)=(A35),($B35),($D35))</f>
        <v>0</v>
      </c>
      <c r="E34">
        <f>IF(('Standard Worksheet'!$D$5)=($A35),($B35),(E35))</f>
        <v>0</v>
      </c>
      <c r="F34">
        <f>IF(('Standard Worksheet'!$E$5)=($A35),($B35),(F35))</f>
        <v>0</v>
      </c>
      <c r="G34">
        <f>IF(('Standard Worksheet'!$F$5)=(A35),($B35),($G35))</f>
        <v>0</v>
      </c>
      <c r="H34">
        <f>IF(('Standard Worksheet'!$C$5)=(A35),($C35),($H35))</f>
        <v>0</v>
      </c>
      <c r="I34">
        <f>IF(('Standard Worksheet'!$D$5)=($A35),($C35),(I35))</f>
        <v>0</v>
      </c>
      <c r="J34">
        <f>IF(('Standard Worksheet'!$E$5)=($A35),($C35),($J35))</f>
        <v>0</v>
      </c>
      <c r="K34">
        <f>IF(('Standard Worksheet'!$F$5)=($A35),($C35),($J35))</f>
        <v>0</v>
      </c>
      <c r="AB34" t="s">
        <v>109</v>
      </c>
      <c r="AC34">
        <v>10</v>
      </c>
      <c r="AD34">
        <v>10</v>
      </c>
      <c r="AE34" t="e">
        <f>#N/A</f>
        <v>#N/A</v>
      </c>
      <c r="AF34" t="e">
        <f>#N/A</f>
        <v>#N/A</v>
      </c>
      <c r="AG34" t="e">
        <f>#N/A</f>
        <v>#N/A</v>
      </c>
      <c r="AH34" t="e">
        <f>#N/A</f>
        <v>#N/A</v>
      </c>
      <c r="AI34" t="e">
        <f>#N/A</f>
        <v>#N/A</v>
      </c>
      <c r="AJ34" t="e">
        <f>#N/A</f>
        <v>#N/A</v>
      </c>
    </row>
    <row r="35" spans="1:36" x14ac:dyDescent="0.2">
      <c r="A35" t="s">
        <v>110</v>
      </c>
      <c r="B35">
        <v>15</v>
      </c>
      <c r="C35">
        <v>15</v>
      </c>
      <c r="D35">
        <f>IF(('Standard Worksheet'!$C$5)=(A36),($B36),($D36))</f>
        <v>0</v>
      </c>
      <c r="E35">
        <f>IF(('Standard Worksheet'!$D$5)=($A36),($B36),(E36))</f>
        <v>0</v>
      </c>
      <c r="F35">
        <f>IF(('Standard Worksheet'!$E$5)=($A36),($B36),(F36))</f>
        <v>0</v>
      </c>
      <c r="G35">
        <f>IF(('Standard Worksheet'!$F$5)=(A36),($B36),($G36))</f>
        <v>0</v>
      </c>
      <c r="H35">
        <f>IF(('Standard Worksheet'!$C$5)=(A36),($C36),($H36))</f>
        <v>0</v>
      </c>
      <c r="I35">
        <f>IF(('Standard Worksheet'!$D$5)=($A36),($C36),(I36))</f>
        <v>0</v>
      </c>
      <c r="J35">
        <f>IF(('Standard Worksheet'!$E$5)=($A36),($C36),($J36))</f>
        <v>0</v>
      </c>
      <c r="K35">
        <f>IF(('Standard Worksheet'!$F$5)=($A36),($C36),($J36))</f>
        <v>0</v>
      </c>
      <c r="AB35" t="s">
        <v>110</v>
      </c>
      <c r="AC35">
        <v>10</v>
      </c>
      <c r="AD35">
        <v>10</v>
      </c>
      <c r="AE35" t="e">
        <f>#N/A</f>
        <v>#N/A</v>
      </c>
      <c r="AF35" t="e">
        <f>#N/A</f>
        <v>#N/A</v>
      </c>
      <c r="AG35" t="e">
        <f>#N/A</f>
        <v>#N/A</v>
      </c>
      <c r="AH35" t="e">
        <f>#N/A</f>
        <v>#N/A</v>
      </c>
      <c r="AI35" t="e">
        <f>#N/A</f>
        <v>#N/A</v>
      </c>
      <c r="AJ35" t="e">
        <f>#N/A</f>
        <v>#N/A</v>
      </c>
    </row>
    <row r="36" spans="1:36" x14ac:dyDescent="0.2">
      <c r="A36" t="s">
        <v>111</v>
      </c>
      <c r="B36">
        <v>15</v>
      </c>
      <c r="C36">
        <v>15</v>
      </c>
      <c r="D36">
        <f>IF(('Standard Worksheet'!$C$5)=(A37),($B37),($D37))</f>
        <v>0</v>
      </c>
      <c r="E36">
        <f>IF(('Standard Worksheet'!$D$5)=($A37),($B37),(E37))</f>
        <v>0</v>
      </c>
      <c r="F36">
        <f>IF(('Standard Worksheet'!$E$5)=($A37),($B37),(F37))</f>
        <v>0</v>
      </c>
      <c r="G36">
        <f>IF(('Standard Worksheet'!$F$5)=(A37),($B37),($G37))</f>
        <v>0</v>
      </c>
      <c r="H36">
        <f>IF(('Standard Worksheet'!$C$5)=(A37),($C37),($H37))</f>
        <v>0</v>
      </c>
      <c r="I36">
        <f>IF(('Standard Worksheet'!$D$5)=($A37),($C37),(I37))</f>
        <v>0</v>
      </c>
      <c r="J36">
        <f>IF(('Standard Worksheet'!$E$5)=($A37),($C37),($J37))</f>
        <v>0</v>
      </c>
      <c r="K36">
        <f>IF(('Standard Worksheet'!$F$5)=($A37),($C37),($J37))</f>
        <v>0</v>
      </c>
      <c r="AB36" t="s">
        <v>111</v>
      </c>
      <c r="AC36">
        <v>10</v>
      </c>
      <c r="AD36">
        <v>10</v>
      </c>
      <c r="AE36" t="e">
        <f>#N/A</f>
        <v>#N/A</v>
      </c>
      <c r="AF36" t="e">
        <f>#N/A</f>
        <v>#N/A</v>
      </c>
      <c r="AG36" t="e">
        <f>#N/A</f>
        <v>#N/A</v>
      </c>
      <c r="AH36" t="e">
        <f>#N/A</f>
        <v>#N/A</v>
      </c>
      <c r="AI36" t="e">
        <f>#N/A</f>
        <v>#N/A</v>
      </c>
      <c r="AJ36" t="e">
        <f>#N/A</f>
        <v>#N/A</v>
      </c>
    </row>
    <row r="37" spans="1:36" x14ac:dyDescent="0.2">
      <c r="A37" t="s">
        <v>112</v>
      </c>
      <c r="B37">
        <v>15</v>
      </c>
      <c r="C37">
        <v>15</v>
      </c>
      <c r="D37">
        <f>IF(('Standard Worksheet'!$C$5)=(A38),($B38),($D38))</f>
        <v>0</v>
      </c>
      <c r="E37">
        <f>IF(('Standard Worksheet'!$D$5)=($A38),($B38),(E38))</f>
        <v>0</v>
      </c>
      <c r="F37">
        <f>IF(('Standard Worksheet'!$E$5)=($A38),($B38),(F38))</f>
        <v>0</v>
      </c>
      <c r="G37">
        <f>IF(('Standard Worksheet'!$F$5)=(A38),($B38),($G38))</f>
        <v>0</v>
      </c>
      <c r="H37">
        <f>IF(('Standard Worksheet'!$C$5)=(A38),($C38),($H38))</f>
        <v>0</v>
      </c>
      <c r="I37">
        <f>IF(('Standard Worksheet'!$D$5)=($A38),($C38),(I38))</f>
        <v>0</v>
      </c>
      <c r="J37">
        <f>IF(('Standard Worksheet'!$E$5)=($A38),($C38),($J38))</f>
        <v>0</v>
      </c>
      <c r="K37">
        <f>IF(('Standard Worksheet'!$F$5)=($A38),($C38),($J38))</f>
        <v>0</v>
      </c>
      <c r="AB37" t="s">
        <v>112</v>
      </c>
      <c r="AC37">
        <v>10</v>
      </c>
      <c r="AD37">
        <v>10</v>
      </c>
      <c r="AE37" t="e">
        <f>#N/A</f>
        <v>#N/A</v>
      </c>
      <c r="AF37" t="e">
        <f>#N/A</f>
        <v>#N/A</v>
      </c>
      <c r="AG37" t="e">
        <f>#N/A</f>
        <v>#N/A</v>
      </c>
      <c r="AH37" t="e">
        <f>#N/A</f>
        <v>#N/A</v>
      </c>
      <c r="AI37" t="e">
        <f>#N/A</f>
        <v>#N/A</v>
      </c>
      <c r="AJ37" t="e">
        <f>#N/A</f>
        <v>#N/A</v>
      </c>
    </row>
    <row r="38" spans="1:36" x14ac:dyDescent="0.2">
      <c r="A38" t="s">
        <v>113</v>
      </c>
      <c r="B38">
        <v>15</v>
      </c>
      <c r="C38">
        <v>15</v>
      </c>
      <c r="D38">
        <f>IF(('Standard Worksheet'!$C$5)=(A39),($B39),($D39))</f>
        <v>0</v>
      </c>
      <c r="E38">
        <f>IF(('Standard Worksheet'!$D$5)=($A39),($B39),(E39))</f>
        <v>0</v>
      </c>
      <c r="F38">
        <f>IF(('Standard Worksheet'!$E$5)=($A39),($B39),(F39))</f>
        <v>0</v>
      </c>
      <c r="G38">
        <f>IF(('Standard Worksheet'!$F$5)=(A39),($B39),($G39))</f>
        <v>0</v>
      </c>
      <c r="H38">
        <f>IF(('Standard Worksheet'!$C$5)=(A39),($C39),($H39))</f>
        <v>0</v>
      </c>
      <c r="I38">
        <f>IF(('Standard Worksheet'!$D$5)=($A39),($C39),(I39))</f>
        <v>0</v>
      </c>
      <c r="J38">
        <f>IF(('Standard Worksheet'!$E$5)=($A39),($C39),($J39))</f>
        <v>0</v>
      </c>
      <c r="K38">
        <f>IF(('Standard Worksheet'!$F$5)=($A39),($C39),($J39))</f>
        <v>0</v>
      </c>
      <c r="AB38" t="s">
        <v>113</v>
      </c>
      <c r="AC38">
        <v>10</v>
      </c>
      <c r="AD38">
        <v>10</v>
      </c>
      <c r="AE38" t="e">
        <f>#N/A</f>
        <v>#N/A</v>
      </c>
      <c r="AF38" t="e">
        <f>#N/A</f>
        <v>#N/A</v>
      </c>
      <c r="AG38" t="e">
        <f>#N/A</f>
        <v>#N/A</v>
      </c>
      <c r="AH38" t="e">
        <f>#N/A</f>
        <v>#N/A</v>
      </c>
      <c r="AI38" t="e">
        <f>#N/A</f>
        <v>#N/A</v>
      </c>
      <c r="AJ38" t="e">
        <f>#N/A</f>
        <v>#N/A</v>
      </c>
    </row>
    <row r="39" spans="1:36" x14ac:dyDescent="0.2">
      <c r="A39" t="s">
        <v>114</v>
      </c>
      <c r="B39">
        <v>15</v>
      </c>
      <c r="C39">
        <v>15</v>
      </c>
      <c r="D39">
        <f>IF(('Standard Worksheet'!$C$5)=(A40),($B40),($D40))</f>
        <v>0</v>
      </c>
      <c r="E39">
        <f>IF(('Standard Worksheet'!$D$5)=($A40),($B40),(E40))</f>
        <v>0</v>
      </c>
      <c r="F39">
        <f>IF(('Standard Worksheet'!$E$5)=($A40),($B40),(F40))</f>
        <v>0</v>
      </c>
      <c r="G39">
        <f>IF(('Standard Worksheet'!$F$5)=(A40),($B40),($G40))</f>
        <v>0</v>
      </c>
      <c r="H39">
        <f>IF(('Standard Worksheet'!$C$5)=(A40),($C40),($H40))</f>
        <v>0</v>
      </c>
      <c r="I39">
        <f>IF(('Standard Worksheet'!$D$5)=($A40),($C40),(I40))</f>
        <v>0</v>
      </c>
      <c r="J39">
        <f>IF(('Standard Worksheet'!$E$5)=($A40),($C40),($J40))</f>
        <v>0</v>
      </c>
      <c r="K39">
        <f>IF(('Standard Worksheet'!$F$5)=($A40),($C40),($J40))</f>
        <v>0</v>
      </c>
      <c r="AB39" t="s">
        <v>114</v>
      </c>
      <c r="AC39">
        <v>10</v>
      </c>
      <c r="AD39">
        <v>10</v>
      </c>
      <c r="AE39" t="e">
        <f>#N/A</f>
        <v>#N/A</v>
      </c>
      <c r="AF39" t="e">
        <f>#N/A</f>
        <v>#N/A</v>
      </c>
      <c r="AG39" t="e">
        <f>#N/A</f>
        <v>#N/A</v>
      </c>
      <c r="AH39" t="e">
        <f>#N/A</f>
        <v>#N/A</v>
      </c>
      <c r="AI39" t="e">
        <f>#N/A</f>
        <v>#N/A</v>
      </c>
      <c r="AJ39" t="e">
        <f>#N/A</f>
        <v>#N/A</v>
      </c>
    </row>
    <row r="40" spans="1:36" x14ac:dyDescent="0.2">
      <c r="A40" t="s">
        <v>115</v>
      </c>
      <c r="B40">
        <v>15</v>
      </c>
      <c r="C40">
        <v>15</v>
      </c>
      <c r="D40">
        <f>IF(('Standard Worksheet'!$C$5)=(A41),($B41),($D41))</f>
        <v>0</v>
      </c>
      <c r="E40">
        <f>IF(('Standard Worksheet'!$D$5)=($A41),($B41),(E41))</f>
        <v>0</v>
      </c>
      <c r="F40">
        <f>IF(('Standard Worksheet'!$E$5)=($A41),($B41),(F41))</f>
        <v>0</v>
      </c>
      <c r="G40">
        <f>IF(('Standard Worksheet'!$F$5)=(A41),($B41),($G41))</f>
        <v>0</v>
      </c>
      <c r="H40">
        <f>IF(('Standard Worksheet'!$C$5)=(A41),($C41),($H41))</f>
        <v>0</v>
      </c>
      <c r="I40">
        <f>IF(('Standard Worksheet'!$D$5)=($A41),($C41),(I41))</f>
        <v>0</v>
      </c>
      <c r="J40">
        <f>IF(('Standard Worksheet'!$E$5)=($A41),($C41),($J41))</f>
        <v>0</v>
      </c>
      <c r="K40">
        <f>IF(('Standard Worksheet'!$F$5)=($A41),($C41),($J41))</f>
        <v>0</v>
      </c>
      <c r="AB40" t="s">
        <v>115</v>
      </c>
      <c r="AC40">
        <v>10</v>
      </c>
      <c r="AD40">
        <v>10</v>
      </c>
      <c r="AE40" t="e">
        <f>#N/A</f>
        <v>#N/A</v>
      </c>
      <c r="AF40" t="e">
        <f>#N/A</f>
        <v>#N/A</v>
      </c>
      <c r="AG40" t="e">
        <f>#N/A</f>
        <v>#N/A</v>
      </c>
      <c r="AH40" t="e">
        <f>#N/A</f>
        <v>#N/A</v>
      </c>
      <c r="AI40" t="e">
        <f>#N/A</f>
        <v>#N/A</v>
      </c>
      <c r="AJ40" t="e">
        <f>#N/A</f>
        <v>#N/A</v>
      </c>
    </row>
    <row r="41" spans="1:36" x14ac:dyDescent="0.2">
      <c r="A41" t="s">
        <v>116</v>
      </c>
      <c r="B41">
        <v>20</v>
      </c>
      <c r="C41">
        <v>15</v>
      </c>
      <c r="D41">
        <f>IF(('Standard Worksheet'!$C$5)=(A42),($B42),($D42))</f>
        <v>0</v>
      </c>
      <c r="E41">
        <f>IF(('Standard Worksheet'!$D$5)=($A42),($B42),(E42))</f>
        <v>0</v>
      </c>
      <c r="F41">
        <f>IF(('Standard Worksheet'!$E$5)=($A42),($B42),(F42))</f>
        <v>0</v>
      </c>
      <c r="G41">
        <f>IF(('Standard Worksheet'!$F$5)=(A42),($B42),($G42))</f>
        <v>0</v>
      </c>
      <c r="H41">
        <f>IF(('Standard Worksheet'!$C$5)=(A42),($C42),($H42))</f>
        <v>0</v>
      </c>
      <c r="I41">
        <f>IF(('Standard Worksheet'!$D$5)=($A42),($C42),(I42))</f>
        <v>0</v>
      </c>
      <c r="J41">
        <f>IF(('Standard Worksheet'!$E$5)=($A42),($C42),($J42))</f>
        <v>0</v>
      </c>
      <c r="K41">
        <f>IF(('Standard Worksheet'!$F$5)=($A42),($C42),($J42))</f>
        <v>0</v>
      </c>
      <c r="AB41" t="s">
        <v>116</v>
      </c>
      <c r="AC41">
        <v>20</v>
      </c>
      <c r="AD41">
        <v>10</v>
      </c>
      <c r="AE41" t="e">
        <f>#N/A</f>
        <v>#N/A</v>
      </c>
      <c r="AF41" t="e">
        <f>#N/A</f>
        <v>#N/A</v>
      </c>
      <c r="AG41" t="e">
        <f>#N/A</f>
        <v>#N/A</v>
      </c>
      <c r="AH41" t="e">
        <f>#N/A</f>
        <v>#N/A</v>
      </c>
      <c r="AI41" t="e">
        <f>#N/A</f>
        <v>#N/A</v>
      </c>
      <c r="AJ41" t="e">
        <f>#N/A</f>
        <v>#N/A</v>
      </c>
    </row>
    <row r="42" spans="1:36" x14ac:dyDescent="0.2">
      <c r="A42" t="s">
        <v>117</v>
      </c>
      <c r="B42">
        <v>25</v>
      </c>
      <c r="C42">
        <v>20</v>
      </c>
      <c r="D42">
        <f>IF(('Standard Worksheet'!$C$5)=(A43),($B43),($D43))</f>
        <v>0</v>
      </c>
      <c r="E42">
        <f>IF(('Standard Worksheet'!$D$5)=($A43),($B43),(E43))</f>
        <v>0</v>
      </c>
      <c r="F42">
        <f>IF(('Standard Worksheet'!$E$5)=($A43),($B43),(F43))</f>
        <v>0</v>
      </c>
      <c r="G42">
        <f>IF(('Standard Worksheet'!$F$5)=(A43),($B43),($G43))</f>
        <v>0</v>
      </c>
      <c r="H42">
        <f>IF(('Standard Worksheet'!$C$5)=(A43),($C43),($H43))</f>
        <v>0</v>
      </c>
      <c r="I42">
        <f>IF(('Standard Worksheet'!$D$5)=($A43),($C43),(I43))</f>
        <v>0</v>
      </c>
      <c r="J42">
        <f>IF(('Standard Worksheet'!$E$5)=($A43),($C43),($J43))</f>
        <v>0</v>
      </c>
      <c r="K42">
        <f>IF(('Standard Worksheet'!$F$5)=($A43),($C43),($J43))</f>
        <v>0</v>
      </c>
      <c r="AB42" t="s">
        <v>117</v>
      </c>
      <c r="AC42">
        <v>20</v>
      </c>
      <c r="AD42">
        <v>10</v>
      </c>
      <c r="AE42" t="e">
        <f>#N/A</f>
        <v>#N/A</v>
      </c>
      <c r="AF42" t="e">
        <f>#N/A</f>
        <v>#N/A</v>
      </c>
      <c r="AG42" t="e">
        <f>#N/A</f>
        <v>#N/A</v>
      </c>
      <c r="AH42" t="e">
        <f>#N/A</f>
        <v>#N/A</v>
      </c>
      <c r="AI42" t="e">
        <f>#N/A</f>
        <v>#N/A</v>
      </c>
      <c r="AJ42" t="e">
        <f>#N/A</f>
        <v>#N/A</v>
      </c>
    </row>
    <row r="43" spans="1:36" x14ac:dyDescent="0.2">
      <c r="A43" t="s">
        <v>118</v>
      </c>
      <c r="B43">
        <v>20</v>
      </c>
      <c r="C43">
        <v>15</v>
      </c>
      <c r="D43">
        <f>IF(('Standard Worksheet'!$C$5)=(A44),($B44),($D44))</f>
        <v>0</v>
      </c>
      <c r="E43">
        <f>IF(('Standard Worksheet'!$D$5)=($A44),($B44),(E44))</f>
        <v>0</v>
      </c>
      <c r="F43">
        <f>IF(('Standard Worksheet'!$E$5)=($A44),($B44),(F44))</f>
        <v>0</v>
      </c>
      <c r="G43">
        <f>IF(('Standard Worksheet'!$F$5)=(A44),($B44),($G44))</f>
        <v>0</v>
      </c>
      <c r="H43">
        <f>IF(('Standard Worksheet'!$C$5)=(A44),($C44),($H44))</f>
        <v>0</v>
      </c>
      <c r="I43">
        <f>IF(('Standard Worksheet'!$D$5)=($A44),($C44),(I44))</f>
        <v>0</v>
      </c>
      <c r="J43">
        <f>IF(('Standard Worksheet'!$E$5)=($A44),($C44),($J44))</f>
        <v>0</v>
      </c>
      <c r="K43">
        <f>IF(('Standard Worksheet'!$F$5)=($A44),($C44),($J44))</f>
        <v>0</v>
      </c>
      <c r="AB43" t="s">
        <v>118</v>
      </c>
      <c r="AC43">
        <v>10</v>
      </c>
      <c r="AD43">
        <v>10</v>
      </c>
      <c r="AE43" t="e">
        <f>#N/A</f>
        <v>#N/A</v>
      </c>
      <c r="AF43" t="e">
        <f>#N/A</f>
        <v>#N/A</v>
      </c>
      <c r="AG43" t="e">
        <f>#N/A</f>
        <v>#N/A</v>
      </c>
      <c r="AH43" t="e">
        <f>#N/A</f>
        <v>#N/A</v>
      </c>
      <c r="AI43" t="e">
        <f>#N/A</f>
        <v>#N/A</v>
      </c>
      <c r="AJ43" t="e">
        <f>#N/A</f>
        <v>#N/A</v>
      </c>
    </row>
    <row r="44" spans="1:36" x14ac:dyDescent="0.2">
      <c r="A44" t="s">
        <v>119</v>
      </c>
      <c r="B44">
        <v>15</v>
      </c>
      <c r="C44">
        <v>15</v>
      </c>
      <c r="D44">
        <f>IF(('Standard Worksheet'!$C$5)=(A45),($B45),($D45))</f>
        <v>0</v>
      </c>
      <c r="E44">
        <f>IF(('Standard Worksheet'!$D$5)=($A45),($B45),(E45))</f>
        <v>0</v>
      </c>
      <c r="F44">
        <f>IF(('Standard Worksheet'!$E$5)=($A45),($B45),(F45))</f>
        <v>0</v>
      </c>
      <c r="G44">
        <f>IF(('Standard Worksheet'!$F$5)=(A45),($B45),($G45))</f>
        <v>0</v>
      </c>
      <c r="H44">
        <f>IF(('Standard Worksheet'!$C$5)=(A45),($C45),($H45))</f>
        <v>0</v>
      </c>
      <c r="I44">
        <f>IF(('Standard Worksheet'!$D$5)=($A45),($C45),(I45))</f>
        <v>0</v>
      </c>
      <c r="J44">
        <f>IF(('Standard Worksheet'!$E$5)=($A45),($C45),($J45))</f>
        <v>0</v>
      </c>
      <c r="K44">
        <f>IF(('Standard Worksheet'!$F$5)=($A45),($C45),($J45))</f>
        <v>0</v>
      </c>
      <c r="AB44" t="s">
        <v>119</v>
      </c>
      <c r="AC44">
        <v>10</v>
      </c>
      <c r="AD44">
        <v>10</v>
      </c>
      <c r="AE44" t="e">
        <f>#N/A</f>
        <v>#N/A</v>
      </c>
      <c r="AF44" t="e">
        <f>#N/A</f>
        <v>#N/A</v>
      </c>
      <c r="AG44" t="e">
        <f>#N/A</f>
        <v>#N/A</v>
      </c>
      <c r="AH44" t="e">
        <f>#N/A</f>
        <v>#N/A</v>
      </c>
      <c r="AI44" t="e">
        <f>#N/A</f>
        <v>#N/A</v>
      </c>
      <c r="AJ44" t="e">
        <f>#N/A</f>
        <v>#N/A</v>
      </c>
    </row>
    <row r="45" spans="1:36" x14ac:dyDescent="0.2">
      <c r="A45" t="s">
        <v>120</v>
      </c>
      <c r="B45">
        <v>15</v>
      </c>
      <c r="C45">
        <v>15</v>
      </c>
      <c r="D45">
        <f>IF(('Standard Worksheet'!$C$5)=(A46),($B46),($D46))</f>
        <v>0</v>
      </c>
      <c r="E45">
        <f>IF(('Standard Worksheet'!$D$5)=($A46),($B46),(E46))</f>
        <v>0</v>
      </c>
      <c r="F45">
        <f>IF(('Standard Worksheet'!$E$5)=($A46),($B46),(F46))</f>
        <v>0</v>
      </c>
      <c r="G45">
        <f>IF(('Standard Worksheet'!$F$5)=(A46),($B46),($G46))</f>
        <v>0</v>
      </c>
      <c r="H45">
        <f>IF(('Standard Worksheet'!$C$5)=(A46),($C46),($H46))</f>
        <v>0</v>
      </c>
      <c r="I45">
        <f>IF(('Standard Worksheet'!$D$5)=($A46),($C46),(I46))</f>
        <v>0</v>
      </c>
      <c r="J45">
        <f>IF(('Standard Worksheet'!$E$5)=($A46),($C46),($J46))</f>
        <v>0</v>
      </c>
      <c r="K45">
        <f>IF(('Standard Worksheet'!$F$5)=($A46),($C46),($J46))</f>
        <v>0</v>
      </c>
      <c r="AB45" t="s">
        <v>120</v>
      </c>
      <c r="AC45">
        <v>10</v>
      </c>
      <c r="AD45">
        <v>10</v>
      </c>
      <c r="AE45" t="e">
        <f>#N/A</f>
        <v>#N/A</v>
      </c>
      <c r="AF45" t="e">
        <f>#N/A</f>
        <v>#N/A</v>
      </c>
      <c r="AG45" t="e">
        <f>#N/A</f>
        <v>#N/A</v>
      </c>
      <c r="AH45" t="e">
        <f>#N/A</f>
        <v>#N/A</v>
      </c>
      <c r="AI45" t="e">
        <f>#N/A</f>
        <v>#N/A</v>
      </c>
      <c r="AJ45" t="e">
        <f>#N/A</f>
        <v>#N/A</v>
      </c>
    </row>
    <row r="46" spans="1:36" x14ac:dyDescent="0.2">
      <c r="A46" t="s">
        <v>121</v>
      </c>
      <c r="B46">
        <v>15</v>
      </c>
      <c r="C46">
        <v>15</v>
      </c>
      <c r="D46">
        <f>IF(('Standard Worksheet'!$C$5)=(A47),($B47),($D47))</f>
        <v>0</v>
      </c>
      <c r="E46">
        <f>IF(('Standard Worksheet'!$D$5)=($A47),($B47),(E47))</f>
        <v>0</v>
      </c>
      <c r="F46">
        <f>IF(('Standard Worksheet'!$E$5)=($A47),($B47),(F47))</f>
        <v>0</v>
      </c>
      <c r="G46">
        <f>IF(('Standard Worksheet'!$F$5)=(A47),($B47),($G47))</f>
        <v>0</v>
      </c>
      <c r="H46">
        <f>IF(('Standard Worksheet'!$C$5)=(A47),($C47),($H47))</f>
        <v>0</v>
      </c>
      <c r="I46">
        <f>IF(('Standard Worksheet'!$D$5)=($A47),($C47),(I47))</f>
        <v>0</v>
      </c>
      <c r="J46">
        <f>IF(('Standard Worksheet'!$E$5)=($A47),($C47),($J47))</f>
        <v>0</v>
      </c>
      <c r="K46">
        <f>IF(('Standard Worksheet'!$F$5)=($A47),($C47),($J47))</f>
        <v>0</v>
      </c>
      <c r="AB46" t="s">
        <v>121</v>
      </c>
      <c r="AC46">
        <v>10</v>
      </c>
      <c r="AD46">
        <v>10</v>
      </c>
      <c r="AE46" t="e">
        <f>#N/A</f>
        <v>#N/A</v>
      </c>
      <c r="AF46" t="e">
        <f>#N/A</f>
        <v>#N/A</v>
      </c>
      <c r="AG46" t="e">
        <f>#N/A</f>
        <v>#N/A</v>
      </c>
      <c r="AH46" t="e">
        <f>#N/A</f>
        <v>#N/A</v>
      </c>
      <c r="AI46" t="e">
        <f>#N/A</f>
        <v>#N/A</v>
      </c>
      <c r="AJ46" t="e">
        <f>#N/A</f>
        <v>#N/A</v>
      </c>
    </row>
    <row r="47" spans="1:36" x14ac:dyDescent="0.2">
      <c r="A47" t="s">
        <v>122</v>
      </c>
      <c r="B47">
        <v>15</v>
      </c>
      <c r="C47">
        <v>15</v>
      </c>
      <c r="D47">
        <f>IF(('Standard Worksheet'!$C$5)=(A48),($B48),($D48))</f>
        <v>0</v>
      </c>
      <c r="E47">
        <f>IF(('Standard Worksheet'!$D$5)=($A48),($B48),(E48))</f>
        <v>0</v>
      </c>
      <c r="F47">
        <f>IF(('Standard Worksheet'!$E$5)=($A48),($B48),(F48))</f>
        <v>0</v>
      </c>
      <c r="G47">
        <f>IF(('Standard Worksheet'!$F$5)=(A48),($B48),($G48))</f>
        <v>0</v>
      </c>
      <c r="H47">
        <f>IF(('Standard Worksheet'!$C$5)=(A48),($C48),($H48))</f>
        <v>0</v>
      </c>
      <c r="I47">
        <f>IF(('Standard Worksheet'!$D$5)=($A48),($C48),(I48))</f>
        <v>0</v>
      </c>
      <c r="J47">
        <f>IF(('Standard Worksheet'!$E$5)=($A48),($C48),($J48))</f>
        <v>0</v>
      </c>
      <c r="K47">
        <f>IF(('Standard Worksheet'!$F$5)=($A48),($C48),($J48))</f>
        <v>0</v>
      </c>
      <c r="AB47" t="s">
        <v>122</v>
      </c>
      <c r="AC47">
        <v>10</v>
      </c>
      <c r="AD47">
        <v>10</v>
      </c>
      <c r="AE47" t="e">
        <f>#N/A</f>
        <v>#N/A</v>
      </c>
      <c r="AF47" t="e">
        <f>#N/A</f>
        <v>#N/A</v>
      </c>
      <c r="AG47" t="e">
        <f>#N/A</f>
        <v>#N/A</v>
      </c>
      <c r="AH47" t="e">
        <f>#N/A</f>
        <v>#N/A</v>
      </c>
      <c r="AI47" t="e">
        <f>#N/A</f>
        <v>#N/A</v>
      </c>
      <c r="AJ47" t="e">
        <f>#N/A</f>
        <v>#N/A</v>
      </c>
    </row>
    <row r="48" spans="1:36" x14ac:dyDescent="0.2">
      <c r="A48" t="s">
        <v>123</v>
      </c>
      <c r="B48">
        <v>20</v>
      </c>
      <c r="C48">
        <v>15</v>
      </c>
      <c r="D48">
        <f>IF(('Standard Worksheet'!$C$5)=(A49),($B49),($D49))</f>
        <v>0</v>
      </c>
      <c r="E48">
        <f>IF(('Standard Worksheet'!$D$5)=($A49),($B49),(E49))</f>
        <v>0</v>
      </c>
      <c r="F48">
        <f>IF(('Standard Worksheet'!$E$5)=($A49),($B49),(F49))</f>
        <v>0</v>
      </c>
      <c r="G48">
        <f>IF(('Standard Worksheet'!$F$5)=(A49),($B49),($G49))</f>
        <v>0</v>
      </c>
      <c r="H48">
        <f>IF(('Standard Worksheet'!$C$5)=(A49),($C49),($H49))</f>
        <v>0</v>
      </c>
      <c r="I48">
        <f>IF(('Standard Worksheet'!$D$5)=($A49),($C49),(I49))</f>
        <v>0</v>
      </c>
      <c r="J48">
        <f>IF(('Standard Worksheet'!$E$5)=($A49),($C49),($J49))</f>
        <v>0</v>
      </c>
      <c r="K48">
        <f>IF(('Standard Worksheet'!$F$5)=($A49),($C49),($J49))</f>
        <v>0</v>
      </c>
      <c r="AB48" t="s">
        <v>123</v>
      </c>
      <c r="AC48">
        <v>10</v>
      </c>
      <c r="AD48">
        <v>10</v>
      </c>
      <c r="AE48" t="e">
        <f>#N/A</f>
        <v>#N/A</v>
      </c>
      <c r="AF48" t="e">
        <f>#N/A</f>
        <v>#N/A</v>
      </c>
      <c r="AG48" t="e">
        <f>#N/A</f>
        <v>#N/A</v>
      </c>
      <c r="AH48" t="e">
        <f>#N/A</f>
        <v>#N/A</v>
      </c>
      <c r="AI48" t="e">
        <f>#N/A</f>
        <v>#N/A</v>
      </c>
      <c r="AJ48" t="e">
        <f>#N/A</f>
        <v>#N/A</v>
      </c>
    </row>
    <row r="49" spans="1:36" x14ac:dyDescent="0.2">
      <c r="A49" t="s">
        <v>124</v>
      </c>
      <c r="B49">
        <v>15</v>
      </c>
      <c r="C49">
        <v>15</v>
      </c>
      <c r="D49">
        <f>IF(('Standard Worksheet'!$C$5)=(A50),($B50),($D50))</f>
        <v>0</v>
      </c>
      <c r="E49">
        <f>IF(('Standard Worksheet'!$D$5)=($A50),($B50),(E50))</f>
        <v>0</v>
      </c>
      <c r="F49">
        <f>IF(('Standard Worksheet'!$E$5)=($A50),($B50),(F50))</f>
        <v>0</v>
      </c>
      <c r="G49">
        <f>IF(('Standard Worksheet'!$F$5)=(A50),($B50),($G50))</f>
        <v>0</v>
      </c>
      <c r="H49">
        <f>IF(('Standard Worksheet'!$C$5)=(A50),($C50),($H50))</f>
        <v>0</v>
      </c>
      <c r="I49">
        <f>IF(('Standard Worksheet'!$D$5)=($A50),($C50),(I50))</f>
        <v>0</v>
      </c>
      <c r="J49">
        <f>IF(('Standard Worksheet'!$E$5)=($A50),($C50),($J50))</f>
        <v>0</v>
      </c>
      <c r="K49">
        <f>IF(('Standard Worksheet'!$F$5)=($A50),($C50),($J50))</f>
        <v>0</v>
      </c>
      <c r="AB49" t="s">
        <v>124</v>
      </c>
      <c r="AC49">
        <v>10</v>
      </c>
      <c r="AD49">
        <v>10</v>
      </c>
      <c r="AE49" t="e">
        <f>#N/A</f>
        <v>#N/A</v>
      </c>
      <c r="AF49" t="e">
        <f>#N/A</f>
        <v>#N/A</v>
      </c>
      <c r="AG49" t="e">
        <f>#N/A</f>
        <v>#N/A</v>
      </c>
      <c r="AH49" t="e">
        <f>#N/A</f>
        <v>#N/A</v>
      </c>
      <c r="AI49" t="e">
        <f>#N/A</f>
        <v>#N/A</v>
      </c>
      <c r="AJ49" t="e">
        <f>#N/A</f>
        <v>#N/A</v>
      </c>
    </row>
    <row r="50" spans="1:36" x14ac:dyDescent="0.2">
      <c r="A50" t="s">
        <v>125</v>
      </c>
      <c r="B50">
        <v>50</v>
      </c>
      <c r="C50">
        <v>20</v>
      </c>
      <c r="D50">
        <f>IF(('Standard Worksheet'!$C$5)=(A51),($B51),($D51))</f>
        <v>0</v>
      </c>
      <c r="E50">
        <f>IF(('Standard Worksheet'!$D$5)=($A51),($B51),(E51))</f>
        <v>0</v>
      </c>
      <c r="F50">
        <f>IF(('Standard Worksheet'!$E$5)=($A51),($B51),(F51))</f>
        <v>0</v>
      </c>
      <c r="G50">
        <f>IF(('Standard Worksheet'!$F$5)=(A51),($B51),($G51))</f>
        <v>0</v>
      </c>
      <c r="H50">
        <f>IF(('Standard Worksheet'!$C$5)=(A51),($C51),($H51))</f>
        <v>0</v>
      </c>
      <c r="I50">
        <f>IF(('Standard Worksheet'!$D$5)=($A51),($C51),(I51))</f>
        <v>0</v>
      </c>
      <c r="J50">
        <f>IF(('Standard Worksheet'!$E$5)=($A51),($C51),($J51))</f>
        <v>0</v>
      </c>
      <c r="K50">
        <f>IF(('Standard Worksheet'!$F$5)=($A51),($C51),($J51))</f>
        <v>0</v>
      </c>
      <c r="AC50">
        <v>0</v>
      </c>
      <c r="AD50">
        <v>0</v>
      </c>
    </row>
    <row r="51" spans="1:36" x14ac:dyDescent="0.2">
      <c r="A51" t="s">
        <v>126</v>
      </c>
      <c r="B51">
        <v>50</v>
      </c>
      <c r="C51">
        <v>20</v>
      </c>
      <c r="D51">
        <f>IF(('Standard Worksheet'!$C$5)=(A52),($B52),($D52))</f>
        <v>0</v>
      </c>
      <c r="E51" s="86">
        <f>IF(('Standard Worksheet'!$D$5)=($A52),($B52),(E52))</f>
        <v>0</v>
      </c>
      <c r="F51" s="86">
        <f>IF(('Standard Worksheet'!$E$5)=($A52),($B52),(F52))</f>
        <v>0</v>
      </c>
      <c r="G51" s="86">
        <f>IF(('Standard Worksheet'!$F$5)=(A52),($B52),($G52))</f>
        <v>0</v>
      </c>
      <c r="H51" s="86">
        <f>IF(('Standard Worksheet'!$C$5)=(A52),($C52),($H52))</f>
        <v>0</v>
      </c>
      <c r="I51">
        <f>IF(('Standard Worksheet'!$D$5)=($A52),($C52),(I52))</f>
        <v>0</v>
      </c>
      <c r="J51">
        <f>IF(('Standard Worksheet'!$E$5)=($A52),($C52),($J52))</f>
        <v>0</v>
      </c>
      <c r="K51">
        <f>IF(('Standard Worksheet'!$F$5)=($A52),($C52),($J52))</f>
        <v>0</v>
      </c>
    </row>
    <row r="52" spans="1:36" x14ac:dyDescent="0.2">
      <c r="A52" t="s">
        <v>127</v>
      </c>
      <c r="B52">
        <v>50</v>
      </c>
      <c r="C52">
        <v>20</v>
      </c>
      <c r="D52">
        <f>IF(('Standard Worksheet'!$C$5)=(A53),($B53),($D53))</f>
        <v>0</v>
      </c>
      <c r="E52" s="86">
        <f>IF(('Standard Worksheet'!$D$5)=($A53),($B53),(E53))</f>
        <v>0</v>
      </c>
      <c r="F52" s="86">
        <f>IF(('Standard Worksheet'!$E$5)=($A53),($B53),(F53))</f>
        <v>0</v>
      </c>
      <c r="G52" s="86">
        <f>IF(('Standard Worksheet'!$F$5)=(A53),($B53),($G53))</f>
        <v>0</v>
      </c>
      <c r="H52" s="86">
        <f>IF(('Standard Worksheet'!$C$5)=(A53),($C53),($H53))</f>
        <v>0</v>
      </c>
      <c r="I52">
        <f>IF(('Standard Worksheet'!$D$5)=($A53),($C53),(I53))</f>
        <v>0</v>
      </c>
      <c r="J52">
        <f>IF(('Standard Worksheet'!$E$5)=($A53),($C53),($J53))</f>
        <v>0</v>
      </c>
      <c r="K52">
        <f>IF(('Standard Worksheet'!$F$5)=($A53),($C53),($J53))</f>
        <v>0</v>
      </c>
    </row>
    <row r="53" spans="1:36" x14ac:dyDescent="0.2">
      <c r="A53" t="s">
        <v>128</v>
      </c>
      <c r="B53">
        <v>50</v>
      </c>
      <c r="C53">
        <v>20</v>
      </c>
      <c r="D53">
        <f>IF(('Standard Worksheet'!$C$5)=(A54),($B54),($D54))</f>
        <v>0</v>
      </c>
      <c r="E53" s="86">
        <f>IF(('Standard Worksheet'!$D$5)=($A54),($B54),(E54))</f>
        <v>0</v>
      </c>
      <c r="F53" s="86">
        <f>IF(('Standard Worksheet'!$E$5)=($A54),($B54),(F54))</f>
        <v>0</v>
      </c>
      <c r="G53" s="86">
        <f>IF(('Standard Worksheet'!$F$5)=(A54),($B54),($G54))</f>
        <v>0</v>
      </c>
      <c r="H53" s="86">
        <f>IF(('Standard Worksheet'!$C$5)=(A54),($C54),($H54))</f>
        <v>0</v>
      </c>
      <c r="I53">
        <f>IF(('Standard Worksheet'!$D$5)=($A54),($C54),(I54))</f>
        <v>0</v>
      </c>
      <c r="J53">
        <f>IF(('Standard Worksheet'!$E$5)=($A54),($C54),($J54))</f>
        <v>0</v>
      </c>
      <c r="K53">
        <f>IF(('Standard Worksheet'!$F$5)=($A54),($C54),($J54))</f>
        <v>0</v>
      </c>
    </row>
    <row r="54" spans="1:36" x14ac:dyDescent="0.2">
      <c r="A54" t="s">
        <v>129</v>
      </c>
      <c r="B54">
        <v>25</v>
      </c>
      <c r="C54">
        <v>20</v>
      </c>
      <c r="D54">
        <f>IF(('Standard Worksheet'!$C$5)=(A55),($B55),($D55))</f>
        <v>0</v>
      </c>
      <c r="E54" s="86">
        <f>IF(('Standard Worksheet'!$D$5)=($A55),($B55),(E55))</f>
        <v>0</v>
      </c>
      <c r="F54" s="86">
        <f>IF(('Standard Worksheet'!$E$5)=($A55),($B55),(F55))</f>
        <v>0</v>
      </c>
      <c r="G54" s="86">
        <f>IF(('Standard Worksheet'!$F$5)=(A55),($B55),($G55))</f>
        <v>0</v>
      </c>
      <c r="H54" s="86">
        <f>IF(('Standard Worksheet'!$C$5)=(A55),($C55),($H55))</f>
        <v>0</v>
      </c>
      <c r="I54">
        <f>IF(('Standard Worksheet'!$D$5)=($A55),($C55),(I55))</f>
        <v>0</v>
      </c>
      <c r="J54">
        <f>IF(('Standard Worksheet'!$E$5)=($A55),($C55),($J55))</f>
        <v>0</v>
      </c>
      <c r="K54">
        <f>IF(('Standard Worksheet'!$F$5)=($A55),($C55),($J55))</f>
        <v>0</v>
      </c>
    </row>
    <row r="55" spans="1:36" x14ac:dyDescent="0.2">
      <c r="A55" t="s">
        <v>130</v>
      </c>
      <c r="B55">
        <v>20</v>
      </c>
      <c r="C55">
        <v>15</v>
      </c>
      <c r="D55">
        <f>IF(('Standard Worksheet'!$C$5)=(A56),($B56),($D56))</f>
        <v>0</v>
      </c>
      <c r="E55" s="86">
        <f>IF(('Standard Worksheet'!$D$5)=($A56),($B56),(E56))</f>
        <v>0</v>
      </c>
      <c r="F55" s="86">
        <f>IF(('Standard Worksheet'!$E$5)=($A56),($B56),(F56))</f>
        <v>0</v>
      </c>
      <c r="G55" s="86">
        <f>IF(('Standard Worksheet'!$F$5)=(A56),($B56),($G56))</f>
        <v>0</v>
      </c>
      <c r="H55" s="86">
        <f>IF(('Standard Worksheet'!$C$5)=(A56),($C56),($H56))</f>
        <v>0</v>
      </c>
      <c r="I55">
        <f>IF(('Standard Worksheet'!$D$5)=($A56),($C56),(I56))</f>
        <v>0</v>
      </c>
      <c r="J55">
        <f>IF(('Standard Worksheet'!$E$5)=($A56),($C56),($J56))</f>
        <v>0</v>
      </c>
      <c r="K55">
        <f>IF(('Standard Worksheet'!$F$5)=($A56),($C56),($J56))</f>
        <v>0</v>
      </c>
    </row>
    <row r="56" spans="1:36" x14ac:dyDescent="0.2">
      <c r="A56" t="s">
        <v>131</v>
      </c>
      <c r="B56">
        <v>20</v>
      </c>
      <c r="C56">
        <v>15</v>
      </c>
      <c r="D56">
        <f>IF(('Standard Worksheet'!$C$5)=(A57),($B57),($D57))</f>
        <v>0</v>
      </c>
      <c r="E56" s="86">
        <f>IF(('Standard Worksheet'!$D$5)=($A57),($B57),(E57))</f>
        <v>0</v>
      </c>
      <c r="F56" s="86">
        <f>IF(('Standard Worksheet'!$E$5)=($A57),($B57),(F57))</f>
        <v>0</v>
      </c>
      <c r="G56" s="86">
        <f>IF(('Standard Worksheet'!$F$5)=(A57),($B57),($G57))</f>
        <v>0</v>
      </c>
      <c r="H56" s="86">
        <f>IF(('Standard Worksheet'!$C$5)=(A57),($C57),($H57))</f>
        <v>0</v>
      </c>
      <c r="I56">
        <f>IF(('Standard Worksheet'!$D$5)=($A57),($C57),(I57))</f>
        <v>0</v>
      </c>
      <c r="J56">
        <f>IF(('Standard Worksheet'!$E$5)=($A57),($C57),($J57))</f>
        <v>0</v>
      </c>
      <c r="K56">
        <f>IF(('Standard Worksheet'!$F$5)=($A57),($C57),($J57))</f>
        <v>0</v>
      </c>
    </row>
    <row r="57" spans="1:36" x14ac:dyDescent="0.2">
      <c r="A57" t="s">
        <v>132</v>
      </c>
      <c r="B57">
        <v>20</v>
      </c>
      <c r="C57">
        <v>15</v>
      </c>
      <c r="D57">
        <f>IF(('Standard Worksheet'!$C$5)=(A58),($B58),($D58))</f>
        <v>0</v>
      </c>
      <c r="E57" s="86">
        <f>IF(('Standard Worksheet'!$D$5)=($A58),($B58),(E58))</f>
        <v>0</v>
      </c>
      <c r="F57" s="86">
        <f>IF(('Standard Worksheet'!$E$5)=($A58),($B58),(F58))</f>
        <v>0</v>
      </c>
      <c r="G57" s="86">
        <f>IF(('Standard Worksheet'!$F$5)=(A58),($B58),($G58))</f>
        <v>0</v>
      </c>
      <c r="H57" s="86">
        <f>IF(('Standard Worksheet'!$C$5)=(A58),($C58),($H58))</f>
        <v>0</v>
      </c>
      <c r="I57">
        <f>IF(('Standard Worksheet'!$D$5)=($A58),($C58),(I58))</f>
        <v>0</v>
      </c>
      <c r="J57">
        <f>IF(('Standard Worksheet'!$E$5)=($A58),($C58),($J58))</f>
        <v>0</v>
      </c>
      <c r="K57">
        <f>IF(('Standard Worksheet'!$F$5)=($A58),($C58),($J58))</f>
        <v>0</v>
      </c>
    </row>
    <row r="58" spans="1:36" x14ac:dyDescent="0.2">
      <c r="A58" t="s">
        <v>133</v>
      </c>
      <c r="B58">
        <v>20</v>
      </c>
      <c r="C58">
        <v>15</v>
      </c>
      <c r="D58">
        <f>IF(('Standard Worksheet'!$C$5)=(A59),($B59),($D59))</f>
        <v>0</v>
      </c>
      <c r="E58" s="86">
        <f>IF(('Standard Worksheet'!$D$5)=($A59),($B59),(E59))</f>
        <v>0</v>
      </c>
      <c r="F58" s="86">
        <f>IF(('Standard Worksheet'!$E$5)=($A59),($B59),(F59))</f>
        <v>0</v>
      </c>
      <c r="G58" s="86">
        <f>IF(('Standard Worksheet'!$F$5)=(A59),($B59),($G59))</f>
        <v>0</v>
      </c>
      <c r="H58" s="86">
        <f>IF(('Standard Worksheet'!$C$5)=(A59),($C59),($H59))</f>
        <v>0</v>
      </c>
      <c r="I58">
        <f>IF(('Standard Worksheet'!$D$5)=($A59),($C59),(I59))</f>
        <v>0</v>
      </c>
      <c r="J58">
        <f>IF(('Standard Worksheet'!$E$5)=($A59),($C59),($J59))</f>
        <v>0</v>
      </c>
      <c r="K58">
        <f>IF(('Standard Worksheet'!$F$5)=($A59),($C59),($J59))</f>
        <v>0</v>
      </c>
    </row>
    <row r="59" spans="1:36" x14ac:dyDescent="0.2">
      <c r="A59" t="s">
        <v>134</v>
      </c>
      <c r="B59">
        <v>20</v>
      </c>
      <c r="C59">
        <v>15</v>
      </c>
      <c r="D59">
        <f>IF(('Standard Worksheet'!$C$5)=(A60),($B60),($D60))</f>
        <v>0</v>
      </c>
      <c r="E59" s="86">
        <f>IF(('Standard Worksheet'!$D$5)=($A60),($B60),(E60))</f>
        <v>0</v>
      </c>
      <c r="F59" s="86">
        <f>IF(('Standard Worksheet'!$E$5)=($A60),($B60),(F60))</f>
        <v>0</v>
      </c>
      <c r="G59" s="86">
        <f>IF(('Standard Worksheet'!$F$5)=(A60),($B60),($G60))</f>
        <v>0</v>
      </c>
      <c r="H59" s="86">
        <f>IF(('Standard Worksheet'!$C$5)=(A60),($C60),($H60))</f>
        <v>0</v>
      </c>
      <c r="I59">
        <f>IF(('Standard Worksheet'!$D$5)=($A60),($C60),(I60))</f>
        <v>0</v>
      </c>
      <c r="J59">
        <f>IF(('Standard Worksheet'!$E$5)=($A60),($C60),($J60))</f>
        <v>0</v>
      </c>
      <c r="K59">
        <f>IF(('Standard Worksheet'!$F$5)=($A60),($C60),($J60))</f>
        <v>0</v>
      </c>
    </row>
    <row r="60" spans="1:36" x14ac:dyDescent="0.2">
      <c r="A60" t="s">
        <v>135</v>
      </c>
      <c r="B60">
        <v>20</v>
      </c>
      <c r="C60">
        <v>15</v>
      </c>
      <c r="D60">
        <f>IF(('Standard Worksheet'!$C$5)=(A61),($B61),($D61))</f>
        <v>0</v>
      </c>
      <c r="E60" s="86">
        <f>IF(('Standard Worksheet'!$D$5)=($A61),($B61),(E61))</f>
        <v>0</v>
      </c>
      <c r="F60" s="86">
        <f>IF(('Standard Worksheet'!$E$5)=($A61),($B61),(F61))</f>
        <v>0</v>
      </c>
      <c r="G60" s="86">
        <f>IF(('Standard Worksheet'!$F$5)=(A61),($B61),($G61))</f>
        <v>0</v>
      </c>
      <c r="H60" s="86">
        <f>IF(('Standard Worksheet'!$C$5)=(A61),($C61),($H61))</f>
        <v>0</v>
      </c>
      <c r="I60">
        <f>IF(('Standard Worksheet'!$D$5)=($A61),($C61),(I61))</f>
        <v>0</v>
      </c>
      <c r="J60">
        <f>IF(('Standard Worksheet'!$E$5)=($A61),($C61),($J61))</f>
        <v>0</v>
      </c>
      <c r="K60">
        <f>IF(('Standard Worksheet'!$F$5)=($A61),($C61),($J61))</f>
        <v>0</v>
      </c>
    </row>
    <row r="61" spans="1:36" x14ac:dyDescent="0.2">
      <c r="A61" t="s">
        <v>136</v>
      </c>
      <c r="B61">
        <v>20</v>
      </c>
      <c r="C61">
        <v>15</v>
      </c>
      <c r="D61">
        <f>IF(('Standard Worksheet'!$C$5)=(A62),($B62),($D62))</f>
        <v>0</v>
      </c>
      <c r="E61" s="86">
        <f>IF(('Standard Worksheet'!$D$5)=($A62),($B62),(E62))</f>
        <v>0</v>
      </c>
      <c r="F61" s="86">
        <f>IF(('Standard Worksheet'!$E$5)=($A62),($B62),(F62))</f>
        <v>0</v>
      </c>
      <c r="G61" s="86">
        <f>IF(('Standard Worksheet'!$F$5)=(A62),($B62),($G62))</f>
        <v>0</v>
      </c>
      <c r="H61" s="86">
        <f>IF(('Standard Worksheet'!$C$5)=(A62),($C62),($H62))</f>
        <v>0</v>
      </c>
      <c r="I61">
        <f>IF(('Standard Worksheet'!$D$5)=($A62),($C62),(I62))</f>
        <v>0</v>
      </c>
      <c r="J61">
        <f>IF(('Standard Worksheet'!$E$5)=($A62),($C62),($J62))</f>
        <v>0</v>
      </c>
      <c r="K61">
        <f>IF(('Standard Worksheet'!$F$5)=($A62),($C62),($J62))</f>
        <v>0</v>
      </c>
    </row>
    <row r="62" spans="1:36" x14ac:dyDescent="0.2">
      <c r="A62" t="s">
        <v>137</v>
      </c>
      <c r="B62">
        <v>20</v>
      </c>
      <c r="C62">
        <v>15</v>
      </c>
      <c r="D62">
        <f>IF(('Standard Worksheet'!$C$5)=(A63),($B63),($D63))</f>
        <v>0</v>
      </c>
      <c r="E62" s="86">
        <f>IF(('Standard Worksheet'!$D$5)=($A63),($B63),(E63))</f>
        <v>0</v>
      </c>
      <c r="F62" s="86">
        <f>IF(('Standard Worksheet'!$E$5)=($A63),($B63),(F63))</f>
        <v>0</v>
      </c>
      <c r="G62" s="86">
        <f>IF(('Standard Worksheet'!$F$5)=(A63),($B63),($G63))</f>
        <v>0</v>
      </c>
      <c r="H62" s="86">
        <f>IF(('Standard Worksheet'!$C$5)=(A63),($C63),($H63))</f>
        <v>0</v>
      </c>
      <c r="I62">
        <f>IF(('Standard Worksheet'!$D$5)=($A63),($C63),(I63))</f>
        <v>0</v>
      </c>
      <c r="J62">
        <f>IF(('Standard Worksheet'!$E$5)=($A63),($C63),($J63))</f>
        <v>0</v>
      </c>
      <c r="K62">
        <f>IF(('Standard Worksheet'!$F$5)=($A63),($C63),($J63))</f>
        <v>0</v>
      </c>
    </row>
    <row r="63" spans="1:36" x14ac:dyDescent="0.2">
      <c r="A63" t="s">
        <v>138</v>
      </c>
      <c r="B63">
        <v>20</v>
      </c>
      <c r="C63">
        <v>15</v>
      </c>
      <c r="D63">
        <f>IF(('Standard Worksheet'!$C$5)=(A64),($B64),($D64))</f>
        <v>0</v>
      </c>
      <c r="E63" s="86">
        <f>IF(('Standard Worksheet'!$D$5)=($A64),($B64),(E64))</f>
        <v>0</v>
      </c>
      <c r="F63" s="86">
        <f>IF(('Standard Worksheet'!$E$5)=($A64),($B64),(F64))</f>
        <v>0</v>
      </c>
      <c r="G63" s="86">
        <f>IF(('Standard Worksheet'!$F$5)=(A64),($B64),($G64))</f>
        <v>0</v>
      </c>
      <c r="H63" s="86">
        <f>IF(('Standard Worksheet'!$C$5)=(A64),($C64),($H64))</f>
        <v>0</v>
      </c>
      <c r="I63">
        <f>IF(('Standard Worksheet'!$D$5)=($A64),($C64),(I64))</f>
        <v>0</v>
      </c>
      <c r="J63">
        <f>IF(('Standard Worksheet'!$E$5)=($A64),($C64),($J64))</f>
        <v>0</v>
      </c>
      <c r="K63">
        <f>IF(('Standard Worksheet'!$F$5)=($A64),($C64),($J64))</f>
        <v>0</v>
      </c>
    </row>
    <row r="64" spans="1:36" x14ac:dyDescent="0.2">
      <c r="A64" t="s">
        <v>139</v>
      </c>
      <c r="B64">
        <v>15</v>
      </c>
      <c r="C64">
        <v>15</v>
      </c>
      <c r="D64">
        <f>IF(('Standard Worksheet'!$C$5)=(A65),($B65),($D65))</f>
        <v>0</v>
      </c>
      <c r="E64" s="86">
        <f>IF(('Standard Worksheet'!$D$5)=($A65),($B65),(E65))</f>
        <v>0</v>
      </c>
      <c r="F64" s="86">
        <f>IF(('Standard Worksheet'!$E$5)=($A65),($B65),(F65))</f>
        <v>0</v>
      </c>
      <c r="G64" s="86">
        <f>IF(('Standard Worksheet'!$F$5)=(A65),($B65),($G65))</f>
        <v>0</v>
      </c>
      <c r="H64" s="86">
        <f>IF(('Standard Worksheet'!$C$5)=(A65),($C65),($H65))</f>
        <v>0</v>
      </c>
      <c r="I64">
        <f>IF(('Standard Worksheet'!$D$5)=($A65),($C65),(I65))</f>
        <v>0</v>
      </c>
      <c r="J64">
        <f>IF(('Standard Worksheet'!$E$5)=($A65),($C65),($J65))</f>
        <v>0</v>
      </c>
      <c r="K64">
        <f>IF(('Standard Worksheet'!$F$5)=($A65),($C65),($J65))</f>
        <v>0</v>
      </c>
    </row>
    <row r="65" spans="1:11" x14ac:dyDescent="0.2">
      <c r="A65" t="s">
        <v>140</v>
      </c>
      <c r="B65">
        <v>15</v>
      </c>
      <c r="C65">
        <v>15</v>
      </c>
      <c r="D65">
        <f>IF(('Standard Worksheet'!$C$5)=(A66),($B66),($D66))</f>
        <v>0</v>
      </c>
      <c r="E65" s="86">
        <f>IF(('Standard Worksheet'!$D$5)=($A66),($B66),(E66))</f>
        <v>0</v>
      </c>
      <c r="F65" s="86">
        <f>IF(('Standard Worksheet'!$E$5)=($A66),($B66),(F66))</f>
        <v>0</v>
      </c>
      <c r="G65" s="86">
        <f>IF(('Standard Worksheet'!$F$5)=(A66),($B66),($G66))</f>
        <v>0</v>
      </c>
      <c r="H65" s="86">
        <f>IF(('Standard Worksheet'!$C$5)=(A66),($C66),($H66))</f>
        <v>0</v>
      </c>
      <c r="I65">
        <f>IF(('Standard Worksheet'!$D$5)=($A66),($C66),(I66))</f>
        <v>0</v>
      </c>
      <c r="J65">
        <f>IF(('Standard Worksheet'!$E$5)=($A66),($C66),($J66))</f>
        <v>0</v>
      </c>
      <c r="K65">
        <f>IF(('Standard Worksheet'!$F$5)=($A66),($C66),($J66))</f>
        <v>0</v>
      </c>
    </row>
    <row r="66" spans="1:11" x14ac:dyDescent="0.2">
      <c r="A66" t="s">
        <v>141</v>
      </c>
      <c r="B66">
        <v>15</v>
      </c>
      <c r="C66">
        <v>15</v>
      </c>
      <c r="D66">
        <f>IF(('Standard Worksheet'!$C$5)=(A67),($B67),($D67))</f>
        <v>0</v>
      </c>
      <c r="E66" s="86">
        <f>IF(('Standard Worksheet'!$D$5)=($A67),($B67),(E67))</f>
        <v>0</v>
      </c>
      <c r="F66" s="86">
        <f>IF(('Standard Worksheet'!$E$5)=($A67),($B67),(F67))</f>
        <v>0</v>
      </c>
      <c r="G66" s="86">
        <f>IF(('Standard Worksheet'!$F$5)=(A67),($B67),($G67))</f>
        <v>0</v>
      </c>
      <c r="H66" s="86">
        <f>IF(('Standard Worksheet'!$C$5)=(A67),($C67),($H67))</f>
        <v>0</v>
      </c>
      <c r="I66">
        <f>IF(('Standard Worksheet'!$D$5)=($A67),($C67),(I67))</f>
        <v>0</v>
      </c>
      <c r="J66">
        <f>IF(('Standard Worksheet'!$E$5)=($A67),($C67),($J67))</f>
        <v>0</v>
      </c>
      <c r="K66">
        <f>IF(('Standard Worksheet'!$F$5)=($A67),($C67),($J67))</f>
        <v>0</v>
      </c>
    </row>
    <row r="67" spans="1:11" x14ac:dyDescent="0.2">
      <c r="A67" t="s">
        <v>142</v>
      </c>
      <c r="B67">
        <v>15</v>
      </c>
      <c r="C67">
        <v>15</v>
      </c>
      <c r="D67">
        <f>IF(('Standard Worksheet'!$C$5)=(A68),($B68),($D68))</f>
        <v>0</v>
      </c>
      <c r="E67" s="86">
        <f>IF(('Standard Worksheet'!$D$5)=($A68),($B68),(E68))</f>
        <v>0</v>
      </c>
      <c r="F67" s="86">
        <f>IF(('Standard Worksheet'!$E$5)=($A68),($B68),(F68))</f>
        <v>0</v>
      </c>
      <c r="G67" s="86">
        <f>IF(('Standard Worksheet'!$F$5)=(A68),($B68),($G68))</f>
        <v>0</v>
      </c>
      <c r="H67" s="86">
        <f>IF(('Standard Worksheet'!$C$5)=(A68),($C68),($H68))</f>
        <v>0</v>
      </c>
      <c r="I67">
        <f>IF(('Standard Worksheet'!$D$5)=($A68),($C68),(I68))</f>
        <v>0</v>
      </c>
      <c r="J67">
        <f>IF(('Standard Worksheet'!$E$5)=($A68),($C68),($J68))</f>
        <v>0</v>
      </c>
      <c r="K67">
        <f>IF(('Standard Worksheet'!$F$5)=($A68),($C68),($J68))</f>
        <v>0</v>
      </c>
    </row>
    <row r="68" spans="1:11" x14ac:dyDescent="0.2">
      <c r="A68" t="s">
        <v>143</v>
      </c>
      <c r="B68">
        <v>15</v>
      </c>
      <c r="C68">
        <v>15</v>
      </c>
      <c r="D68">
        <f>IF(('Standard Worksheet'!$C$5)=(A69),($B69),($D69))</f>
        <v>0</v>
      </c>
      <c r="E68" s="86">
        <f>IF(('Standard Worksheet'!$D$5)=($A69),($B69),(E69))</f>
        <v>0</v>
      </c>
      <c r="F68" s="86">
        <f>IF(('Standard Worksheet'!$E$5)=($A69),($B69),(F69))</f>
        <v>0</v>
      </c>
      <c r="G68" s="86">
        <f>IF(('Standard Worksheet'!$F$5)=(A69),($B69),($G69))</f>
        <v>0</v>
      </c>
      <c r="H68" s="86">
        <f>IF(('Standard Worksheet'!$C$5)=(A69),($C69),($H69))</f>
        <v>0</v>
      </c>
      <c r="I68">
        <f>IF(('Standard Worksheet'!$D$5)=($A69),($C69),(I69))</f>
        <v>0</v>
      </c>
      <c r="J68">
        <f>IF(('Standard Worksheet'!$E$5)=($A69),($C69),($J69))</f>
        <v>0</v>
      </c>
      <c r="K68">
        <f>IF(('Standard Worksheet'!$F$5)=($A69),($C69),($J69))</f>
        <v>0</v>
      </c>
    </row>
    <row r="69" spans="1:11" x14ac:dyDescent="0.2">
      <c r="A69" t="s">
        <v>144</v>
      </c>
      <c r="B69">
        <v>15</v>
      </c>
      <c r="C69">
        <v>15</v>
      </c>
      <c r="D69">
        <f>IF(('Standard Worksheet'!$C$5)=(A70),($B70),($D70))</f>
        <v>0</v>
      </c>
      <c r="E69" s="86">
        <f>IF(('Standard Worksheet'!$D$5)=($A70),($B70),(E70))</f>
        <v>0</v>
      </c>
      <c r="F69" s="86">
        <f>IF(('Standard Worksheet'!$E$5)=($A70),($B70),(F70))</f>
        <v>0</v>
      </c>
      <c r="G69" s="86">
        <f>IF(('Standard Worksheet'!$F$5)=(A70),($B70),($G70))</f>
        <v>0</v>
      </c>
      <c r="H69" s="86">
        <f>IF(('Standard Worksheet'!$C$5)=(A70),($C70),($H70))</f>
        <v>0</v>
      </c>
      <c r="I69">
        <f>IF(('Standard Worksheet'!$D$5)=($A70),($C70),(I70))</f>
        <v>0</v>
      </c>
      <c r="J69">
        <f>IF(('Standard Worksheet'!$E$5)=($A70),($C70),($J70))</f>
        <v>0</v>
      </c>
      <c r="K69">
        <f>IF(('Standard Worksheet'!$F$5)=($A70),($C70),($J70))</f>
        <v>0</v>
      </c>
    </row>
    <row r="70" spans="1:11" x14ac:dyDescent="0.2">
      <c r="A70" t="s">
        <v>145</v>
      </c>
      <c r="B70">
        <v>15</v>
      </c>
      <c r="C70">
        <v>15</v>
      </c>
      <c r="D70">
        <f>IF(('Standard Worksheet'!$C$5)=(A71),($B71),($D71))</f>
        <v>0</v>
      </c>
      <c r="E70" s="86">
        <f>IF(('Standard Worksheet'!$D$5)=($A71),($B71),(E71))</f>
        <v>0</v>
      </c>
      <c r="F70" s="86">
        <f>IF(('Standard Worksheet'!$E$5)=($A71),($B71),(F71))</f>
        <v>0</v>
      </c>
      <c r="G70" s="86">
        <f>IF(('Standard Worksheet'!$F$5)=(A71),($B71),($G71))</f>
        <v>0</v>
      </c>
      <c r="H70" s="86">
        <f>IF(('Standard Worksheet'!$C$5)=(A71),($C71),($H71))</f>
        <v>0</v>
      </c>
      <c r="I70">
        <f>IF(('Standard Worksheet'!$D$5)=($A71),($C71),(I71))</f>
        <v>0</v>
      </c>
      <c r="J70">
        <f>IF(('Standard Worksheet'!$E$5)=($A71),($C71),($J71))</f>
        <v>0</v>
      </c>
      <c r="K70">
        <f>IF(('Standard Worksheet'!$F$5)=($A71),($C71),($J71))</f>
        <v>0</v>
      </c>
    </row>
    <row r="71" spans="1:11" x14ac:dyDescent="0.2">
      <c r="A71" t="s">
        <v>146</v>
      </c>
      <c r="B71">
        <v>15</v>
      </c>
      <c r="C71">
        <v>15</v>
      </c>
      <c r="D71">
        <f>IF(('Standard Worksheet'!$C$5)=(A72),($B72),($D72))</f>
        <v>0</v>
      </c>
      <c r="E71" s="86">
        <f>IF(('Standard Worksheet'!$D$5)=($A72),($B72),(E72))</f>
        <v>0</v>
      </c>
      <c r="F71" s="86">
        <f>IF(('Standard Worksheet'!$E$5)=($A72),($B72),(F72))</f>
        <v>0</v>
      </c>
      <c r="G71" s="86">
        <f>IF(('Standard Worksheet'!$F$5)=(A72),($B72),($G72))</f>
        <v>0</v>
      </c>
      <c r="H71" s="86">
        <f>IF(('Standard Worksheet'!$C$5)=(A72),($C72),($H72))</f>
        <v>0</v>
      </c>
      <c r="I71">
        <f>IF(('Standard Worksheet'!$D$5)=($A72),($C72),(I72))</f>
        <v>0</v>
      </c>
      <c r="J71">
        <f>IF(('Standard Worksheet'!$E$5)=($A72),($C72),($J72))</f>
        <v>0</v>
      </c>
      <c r="K71">
        <f>IF(('Standard Worksheet'!$F$5)=($A72),($C72),($J72))</f>
        <v>0</v>
      </c>
    </row>
    <row r="72" spans="1:11" x14ac:dyDescent="0.2">
      <c r="A72" t="s">
        <v>147</v>
      </c>
      <c r="B72">
        <v>15</v>
      </c>
      <c r="C72">
        <v>15</v>
      </c>
      <c r="D72">
        <f>IF(('Standard Worksheet'!$C$5)=(A73),($B73),($D73))</f>
        <v>0</v>
      </c>
      <c r="E72" s="86">
        <f>IF(('Standard Worksheet'!$D$5)=($A73),($B73),(E73))</f>
        <v>0</v>
      </c>
      <c r="F72" s="86">
        <f>IF(('Standard Worksheet'!$E$5)=($A73),($B73),(F73))</f>
        <v>0</v>
      </c>
      <c r="G72" s="86">
        <f>IF(('Standard Worksheet'!$F$5)=(A73),($B73),($G73))</f>
        <v>0</v>
      </c>
      <c r="H72" s="86">
        <f>IF(('Standard Worksheet'!$C$5)=(A73),($C73),($H73))</f>
        <v>0</v>
      </c>
      <c r="I72">
        <f>IF(('Standard Worksheet'!$D$5)=($A73),($C73),(I73))</f>
        <v>0</v>
      </c>
      <c r="J72">
        <f>IF(('Standard Worksheet'!$E$5)=($A73),($C73),($J73))</f>
        <v>0</v>
      </c>
      <c r="K72">
        <f>IF(('Standard Worksheet'!$F$5)=($A73),($C73),($J73))</f>
        <v>0</v>
      </c>
    </row>
    <row r="73" spans="1:11" x14ac:dyDescent="0.2">
      <c r="A73" t="s">
        <v>148</v>
      </c>
      <c r="B73">
        <v>15</v>
      </c>
      <c r="C73">
        <v>15</v>
      </c>
      <c r="D73">
        <f>IF(('Standard Worksheet'!$C$5)=(A74),($B74),($D74))</f>
        <v>0</v>
      </c>
      <c r="E73" s="86">
        <f>IF(('Standard Worksheet'!$D$5)=($A74),($B74),(E74))</f>
        <v>0</v>
      </c>
      <c r="F73" s="86">
        <f>IF(('Standard Worksheet'!$E$5)=($A74),($B74),(F74))</f>
        <v>0</v>
      </c>
      <c r="G73" s="86">
        <f>IF(('Standard Worksheet'!$F$5)=(A74),($B74),($G74))</f>
        <v>0</v>
      </c>
      <c r="H73" s="86">
        <f>IF(('Standard Worksheet'!$C$5)=(A74),($C74),($H74))</f>
        <v>0</v>
      </c>
      <c r="I73">
        <f>IF(('Standard Worksheet'!$D$5)=($A74),($C74),(I74))</f>
        <v>0</v>
      </c>
      <c r="J73">
        <f>IF(('Standard Worksheet'!$E$5)=($A74),($C74),($J74))</f>
        <v>0</v>
      </c>
      <c r="K73">
        <f>IF(('Standard Worksheet'!$F$5)=($A74),($C74),($J74))</f>
        <v>0</v>
      </c>
    </row>
    <row r="74" spans="1:11" x14ac:dyDescent="0.2">
      <c r="A74" t="s">
        <v>149</v>
      </c>
      <c r="B74">
        <v>15</v>
      </c>
      <c r="C74">
        <v>15</v>
      </c>
      <c r="D74">
        <f>IF(('Standard Worksheet'!$C$5)=(A75),($B75),($D75))</f>
        <v>0</v>
      </c>
      <c r="E74" s="86">
        <f>IF(('Standard Worksheet'!$D$5)=($A75),($B75),(E75))</f>
        <v>0</v>
      </c>
      <c r="F74" s="86">
        <f>IF(('Standard Worksheet'!$E$5)=($A75),($B75),(F75))</f>
        <v>0</v>
      </c>
      <c r="G74" s="86">
        <f>IF(('Standard Worksheet'!$F$5)=(A75),($B75),($G75))</f>
        <v>0</v>
      </c>
      <c r="H74" s="86">
        <f>IF(('Standard Worksheet'!$C$5)=(A75),($C75),($H75))</f>
        <v>0</v>
      </c>
      <c r="I74">
        <f>IF(('Standard Worksheet'!$D$5)=($A75),($C75),(I75))</f>
        <v>0</v>
      </c>
      <c r="J74">
        <f>IF(('Standard Worksheet'!$E$5)=($A75),($C75),($J75))</f>
        <v>0</v>
      </c>
      <c r="K74">
        <f>IF(('Standard Worksheet'!$F$5)=($A75),($C75),($J75))</f>
        <v>0</v>
      </c>
    </row>
    <row r="75" spans="1:11" x14ac:dyDescent="0.2">
      <c r="A75" t="s">
        <v>150</v>
      </c>
      <c r="B75">
        <v>15</v>
      </c>
      <c r="C75">
        <v>15</v>
      </c>
      <c r="D75">
        <f>IF(('Standard Worksheet'!$C$5)=(A76),($B76),($D76))</f>
        <v>0</v>
      </c>
      <c r="E75" s="86">
        <f>IF(('Standard Worksheet'!$D$5)=($A76),($B76),(E76))</f>
        <v>0</v>
      </c>
      <c r="F75" s="86">
        <f>IF(('Standard Worksheet'!$E$5)=($A76),($B76),(F76))</f>
        <v>0</v>
      </c>
      <c r="G75" s="86">
        <f>IF(('Standard Worksheet'!$F$5)=(A76),($B76),($G76))</f>
        <v>0</v>
      </c>
      <c r="H75" s="86">
        <f>IF(('Standard Worksheet'!$C$5)=(A76),($C76),($H76))</f>
        <v>0</v>
      </c>
      <c r="I75">
        <f>IF(('Standard Worksheet'!$D$5)=($A76),($C76),(I76))</f>
        <v>0</v>
      </c>
      <c r="J75">
        <f>IF(('Standard Worksheet'!$E$5)=($A76),($C76),($J76))</f>
        <v>0</v>
      </c>
      <c r="K75">
        <f>IF(('Standard Worksheet'!$F$5)=($A76),($C76),($J76))</f>
        <v>0</v>
      </c>
    </row>
    <row r="76" spans="1:11" x14ac:dyDescent="0.2">
      <c r="A76" t="s">
        <v>151</v>
      </c>
      <c r="B76">
        <v>15</v>
      </c>
      <c r="C76">
        <v>15</v>
      </c>
      <c r="D76">
        <f>IF(('Standard Worksheet'!$C$5)=(A77),($B77),($D77))</f>
        <v>0</v>
      </c>
      <c r="E76" s="86">
        <f>IF(('Standard Worksheet'!$D$5)=($A77),($B77),(E77))</f>
        <v>0</v>
      </c>
      <c r="F76" s="86">
        <f>IF(('Standard Worksheet'!$E$5)=($A77),($B77),(F77))</f>
        <v>0</v>
      </c>
      <c r="G76" s="86">
        <f>IF(('Standard Worksheet'!$F$5)=(A77),($B77),($G77))</f>
        <v>0</v>
      </c>
      <c r="H76" s="86">
        <f>IF(('Standard Worksheet'!$C$5)=(A77),($C77),($H77))</f>
        <v>0</v>
      </c>
      <c r="I76">
        <f>IF(('Standard Worksheet'!$D$5)=($A77),($C77),(I77))</f>
        <v>0</v>
      </c>
      <c r="J76">
        <f>IF(('Standard Worksheet'!$E$5)=($A77),($C77),($J77))</f>
        <v>0</v>
      </c>
      <c r="K76">
        <f>IF(('Standard Worksheet'!$F$5)=($A77),($C77),($J77))</f>
        <v>0</v>
      </c>
    </row>
    <row r="77" spans="1:11" x14ac:dyDescent="0.2">
      <c r="A77" t="s">
        <v>152</v>
      </c>
      <c r="B77">
        <v>15</v>
      </c>
      <c r="C77">
        <v>15</v>
      </c>
      <c r="D77">
        <f>IF(('Standard Worksheet'!$C$5)=(A78),($B78),($D78))</f>
        <v>0</v>
      </c>
      <c r="E77" s="86">
        <f>IF(('Standard Worksheet'!$D$5)=($A78),($B78),(E78))</f>
        <v>0</v>
      </c>
      <c r="F77" s="86">
        <f>IF(('Standard Worksheet'!$E$5)=($A78),($B78),(F78))</f>
        <v>0</v>
      </c>
      <c r="G77" s="86">
        <f>IF(('Standard Worksheet'!$F$5)=(A78),($B78),($G78))</f>
        <v>0</v>
      </c>
      <c r="H77" s="86">
        <f>IF(('Standard Worksheet'!$C$5)=(A78),($C78),($H78))</f>
        <v>0</v>
      </c>
      <c r="I77">
        <f>IF(('Standard Worksheet'!$D$5)=($A78),($C78),(I78))</f>
        <v>0</v>
      </c>
      <c r="J77">
        <f>IF(('Standard Worksheet'!$E$5)=($A78),($C78),($J78))</f>
        <v>0</v>
      </c>
      <c r="K77">
        <f>IF(('Standard Worksheet'!$F$5)=($A78),($C78),($J78))</f>
        <v>0</v>
      </c>
    </row>
    <row r="78" spans="1:11" x14ac:dyDescent="0.2">
      <c r="A78" t="s">
        <v>153</v>
      </c>
      <c r="B78">
        <v>15</v>
      </c>
      <c r="C78">
        <v>15</v>
      </c>
      <c r="D78">
        <f>IF(('Standard Worksheet'!$C$5)=(A79),($B79),($D79))</f>
        <v>0</v>
      </c>
      <c r="E78" s="86">
        <f>IF(('Standard Worksheet'!$D$5)=($A79),($B79),(E79))</f>
        <v>0</v>
      </c>
      <c r="F78" s="86">
        <f>IF(('Standard Worksheet'!$E$5)=($A79),($B79),(F79))</f>
        <v>0</v>
      </c>
      <c r="G78" s="86">
        <f>IF(('Standard Worksheet'!$F$5)=(A79),($B79),($G79))</f>
        <v>0</v>
      </c>
      <c r="H78" s="86">
        <f>IF(('Standard Worksheet'!$C$5)=(A79),($C79),($H79))</f>
        <v>0</v>
      </c>
      <c r="I78">
        <f>IF(('Standard Worksheet'!$D$5)=($A79),($C79),(I79))</f>
        <v>0</v>
      </c>
      <c r="J78">
        <f>IF(('Standard Worksheet'!$E$5)=($A79),($C79),($J79))</f>
        <v>0</v>
      </c>
      <c r="K78">
        <f>IF(('Standard Worksheet'!$F$5)=($A79),($C79),($J79))</f>
        <v>0</v>
      </c>
    </row>
    <row r="79" spans="1:11" x14ac:dyDescent="0.2">
      <c r="A79" t="s">
        <v>154</v>
      </c>
      <c r="B79">
        <v>15</v>
      </c>
      <c r="C79">
        <v>15</v>
      </c>
      <c r="D79">
        <f>IF(('Standard Worksheet'!$C$5)=(A80),($B80),($D80))</f>
        <v>0</v>
      </c>
      <c r="E79" s="86">
        <f>IF(('Standard Worksheet'!$D$5)=($A80),($B80),(E80))</f>
        <v>0</v>
      </c>
      <c r="F79" s="86">
        <f>IF(('Standard Worksheet'!$E$5)=($A80),($B80),(F80))</f>
        <v>0</v>
      </c>
      <c r="G79" s="86">
        <f>IF(('Standard Worksheet'!$F$5)=(A80),($B80),($G80))</f>
        <v>0</v>
      </c>
      <c r="H79" s="86">
        <f>IF(('Standard Worksheet'!$C$5)=(A80),($C80),($H80))</f>
        <v>0</v>
      </c>
      <c r="I79">
        <f>IF(('Standard Worksheet'!$D$5)=($A80),($C80),(I80))</f>
        <v>0</v>
      </c>
      <c r="J79">
        <f>IF(('Standard Worksheet'!$E$5)=($A80),($C80),($J80))</f>
        <v>0</v>
      </c>
      <c r="K79">
        <f>IF(('Standard Worksheet'!$F$5)=($A80),($C80),($J80))</f>
        <v>0</v>
      </c>
    </row>
    <row r="80" spans="1:11" x14ac:dyDescent="0.2">
      <c r="A80" t="s">
        <v>155</v>
      </c>
      <c r="D80">
        <f>IF(('Standard Worksheet'!$C$5)=(A81),($B81),($D81))</f>
        <v>0</v>
      </c>
      <c r="E80">
        <f>IF(('Standard Worksheet'!$D$5)=($A81),($B81),(E81))</f>
        <v>0</v>
      </c>
      <c r="F80">
        <f>IF(('Standard Worksheet'!$E$5)=($A81),($B81),(F81))</f>
        <v>0</v>
      </c>
      <c r="G80">
        <f>IF(('Standard Worksheet'!$F$5)=(A81),($B81),($G81))</f>
        <v>0</v>
      </c>
      <c r="H80">
        <f>IF(('Standard Worksheet'!$C$5)=(A81),($C81),($H81))</f>
        <v>0</v>
      </c>
      <c r="I80">
        <f>IF(('Standard Worksheet'!$D$5)=($A81),($C81),(I81))</f>
        <v>0</v>
      </c>
      <c r="J80">
        <f>IF(('Standard Worksheet'!$E$5)=($A81),($C81),($J81))</f>
        <v>0</v>
      </c>
      <c r="K80">
        <f>IF(('Standard Worksheet'!$F$5)=($A81),($C81),($J81))</f>
        <v>0</v>
      </c>
    </row>
    <row r="81" spans="1:11" x14ac:dyDescent="0.2">
      <c r="A81" t="s">
        <v>156</v>
      </c>
      <c r="D81">
        <f>IF(('Standard Worksheet'!$C$5)=(A82),($B82),($D82))</f>
        <v>0</v>
      </c>
      <c r="E81">
        <f>IF(('Standard Worksheet'!$D$5)=($A82),($B82),(E82))</f>
        <v>0</v>
      </c>
      <c r="F81">
        <f>IF(('Standard Worksheet'!$E$5)=($A82),($B82),(F82))</f>
        <v>0</v>
      </c>
      <c r="G81">
        <f>IF(('Standard Worksheet'!$F$5)=(A82),($B82),($G82))</f>
        <v>0</v>
      </c>
      <c r="H81">
        <f>IF(('Standard Worksheet'!$C$5)=(A82),($C82),($H82))</f>
        <v>0</v>
      </c>
      <c r="I81">
        <f>IF(('Standard Worksheet'!$D$5)=($A82),($C82),(I82))</f>
        <v>0</v>
      </c>
      <c r="J81">
        <f>IF(('Standard Worksheet'!$E$5)=($A82),($C82),($J82))</f>
        <v>0</v>
      </c>
      <c r="K81">
        <f>IF(('Standard Worksheet'!$F$5)=($A82),($C82),($J82))</f>
        <v>0</v>
      </c>
    </row>
    <row r="82" spans="1:11" x14ac:dyDescent="0.2">
      <c r="A82" t="s">
        <v>157</v>
      </c>
      <c r="D82">
        <f>IF(('Standard Worksheet'!$C$5)=(A83),($B83),($D83))</f>
        <v>0</v>
      </c>
      <c r="E82">
        <f>IF(('Standard Worksheet'!$D$5)=($A83),($B83),(E83))</f>
        <v>0</v>
      </c>
      <c r="F82">
        <f>IF(('Standard Worksheet'!$E$5)=($A83),($B83),(F83))</f>
        <v>0</v>
      </c>
      <c r="G82">
        <f>IF(('Standard Worksheet'!$F$5)=(A83),($B83),($G83))</f>
        <v>0</v>
      </c>
      <c r="H82">
        <f>IF(('Standard Worksheet'!$C$5)=(A83),($C83),($H83))</f>
        <v>0</v>
      </c>
      <c r="I82">
        <f>IF(('Standard Worksheet'!$D$5)=($A83),($C83),(I83))</f>
        <v>0</v>
      </c>
      <c r="J82">
        <f>IF(('Standard Worksheet'!$E$5)=($A83),($C83),($J83))</f>
        <v>0</v>
      </c>
      <c r="K82">
        <f>IF(('Standard Worksheet'!$F$5)=($A83),($C83),($J83))</f>
        <v>0</v>
      </c>
    </row>
  </sheetData>
  <sheetProtection algorithmName="SHA-512" hashValue="vTvUNrCRyMpgdRS+wr8wIbNFCS7QQhNW4TfIq8t93imNuW2GY7hjPE9S1u8CPIXGZuKeQsuyERojOQhMgATWvA==" saltValue="p1MiRwYv05qiO3M7jr8XRQ==" spinCount="100000" sheet="1" objects="1" scenarios="1"/>
  <phoneticPr fontId="0" type="noConversion"/>
  <pageMargins left="0.75" right="0.75" top="1" bottom="1" header="0.5" footer="0.5"/>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18DA5F-92A1-495F-A1D8-1BAB088E53A2}">
  <dimension ref="A1:AK82"/>
  <sheetViews>
    <sheetView workbookViewId="0">
      <selection activeCell="B12" sqref="B12"/>
    </sheetView>
  </sheetViews>
  <sheetFormatPr defaultRowHeight="12.75" x14ac:dyDescent="0.2"/>
  <sheetData>
    <row r="1" spans="1:37" x14ac:dyDescent="0.2">
      <c r="A1" t="s">
        <v>72</v>
      </c>
      <c r="B1" t="s">
        <v>73</v>
      </c>
      <c r="C1" t="s">
        <v>74</v>
      </c>
      <c r="D1" t="s">
        <v>73</v>
      </c>
      <c r="I1" t="s">
        <v>74</v>
      </c>
      <c r="AC1" t="s">
        <v>72</v>
      </c>
      <c r="AD1" t="s">
        <v>73</v>
      </c>
      <c r="AE1" t="s">
        <v>74</v>
      </c>
      <c r="AF1" t="s">
        <v>73</v>
      </c>
      <c r="AI1" t="s">
        <v>74</v>
      </c>
    </row>
    <row r="2" spans="1:37" x14ac:dyDescent="0.2">
      <c r="D2" t="s">
        <v>75</v>
      </c>
      <c r="E2" t="s">
        <v>76</v>
      </c>
      <c r="F2" t="s">
        <v>77</v>
      </c>
      <c r="G2" t="s">
        <v>225</v>
      </c>
      <c r="H2" t="s">
        <v>307</v>
      </c>
      <c r="I2" t="s">
        <v>78</v>
      </c>
      <c r="J2" t="s">
        <v>76</v>
      </c>
      <c r="K2" t="s">
        <v>77</v>
      </c>
      <c r="L2" t="s">
        <v>225</v>
      </c>
      <c r="M2" t="s">
        <v>307</v>
      </c>
      <c r="AC2" t="s">
        <v>79</v>
      </c>
      <c r="AF2" t="s">
        <v>75</v>
      </c>
      <c r="AG2" t="s">
        <v>76</v>
      </c>
      <c r="AH2" t="s">
        <v>77</v>
      </c>
      <c r="AI2" t="s">
        <v>78</v>
      </c>
      <c r="AJ2" t="s">
        <v>76</v>
      </c>
      <c r="AK2" t="s">
        <v>77</v>
      </c>
    </row>
    <row r="3" spans="1:37" x14ac:dyDescent="0.2">
      <c r="D3">
        <f>IF(('Phased Worksheet'!$D$6)=(A4),($B4),($D4))</f>
        <v>20</v>
      </c>
      <c r="E3">
        <f>IF(('Phased Worksheet'!$E$6)=($A4),($B4),(E4))</f>
        <v>0</v>
      </c>
      <c r="F3">
        <f>IF(('Phased Worksheet'!$F$6)=($A4),($B4),(F4))</f>
        <v>0</v>
      </c>
      <c r="G3">
        <f>IF(('Phased Worksheet'!$G$6)=($A4),($B4),(G4))</f>
        <v>0</v>
      </c>
      <c r="H3">
        <f>IF(('Phased Worksheet'!$H$6)=($A4),($B4),(H4))</f>
        <v>0</v>
      </c>
      <c r="I3">
        <f>IF(('Phased Worksheet'!$D$6)=(A4),($C4),($I4))</f>
        <v>15</v>
      </c>
      <c r="J3">
        <f>IF(('Phased Worksheet'!$E$6)=($A4),($C4),(J4))</f>
        <v>0</v>
      </c>
      <c r="K3">
        <f>IF(('Phased Worksheet'!$F$6)=($A4),($C4),(K4))</f>
        <v>0</v>
      </c>
      <c r="L3">
        <f>IF(('Phased Worksheet'!$G$6)=($A4),($C4),(L4))</f>
        <v>0</v>
      </c>
      <c r="M3">
        <f>IF(('Phased Worksheet'!$H$6)=($A4),($C4),(M4))</f>
        <v>0</v>
      </c>
      <c r="AF3" t="e">
        <f>IF((#REF!)=(AC4),($AD4),($AF4))</f>
        <v>#REF!</v>
      </c>
      <c r="AG3" t="e">
        <f>IF((#REF!)=($A4),($AD4),(AG4))</f>
        <v>#REF!</v>
      </c>
      <c r="AH3" t="e">
        <f>IF((#REF!)=($A4),($AD4),(AH4))</f>
        <v>#REF!</v>
      </c>
      <c r="AI3" t="e">
        <f>IF((#REF!)=(AC4),($AE4),($AI4))</f>
        <v>#REF!</v>
      </c>
      <c r="AJ3" t="e">
        <f>IF((#REF!)=($A4),($AE4),(AJ4))</f>
        <v>#REF!</v>
      </c>
      <c r="AK3" t="e">
        <f>IF((#REF!)=($A4),($AE4),(AK4))</f>
        <v>#REF!</v>
      </c>
    </row>
    <row r="4" spans="1:37" x14ac:dyDescent="0.2">
      <c r="A4" t="s">
        <v>80</v>
      </c>
      <c r="B4">
        <v>50</v>
      </c>
      <c r="C4">
        <v>20</v>
      </c>
      <c r="D4">
        <f>IF(('Phased Worksheet'!$D$6)=(A5),($B5),($D5))</f>
        <v>20</v>
      </c>
      <c r="E4">
        <f>IF(('Phased Worksheet'!$E$6)=($A5),($B5),(E5))</f>
        <v>0</v>
      </c>
      <c r="F4">
        <f>IF(('Phased Worksheet'!$F$6)=($A5),($B5),(F5))</f>
        <v>0</v>
      </c>
      <c r="G4">
        <f>IF(('Phased Worksheet'!$G$6)=($A5),($B5),(G5))</f>
        <v>0</v>
      </c>
      <c r="H4">
        <f>IF(('Phased Worksheet'!$H$6)=($A5),($B5),(H5))</f>
        <v>0</v>
      </c>
      <c r="I4">
        <f>IF(('Phased Worksheet'!$D$6)=(A5),($C5),($I5))</f>
        <v>15</v>
      </c>
      <c r="J4">
        <f>IF(('Phased Worksheet'!$E$6)=($A5),($C5),(J5))</f>
        <v>0</v>
      </c>
      <c r="K4">
        <f>IF(('Phased Worksheet'!$F$6)=($A5),($C5),(K5))</f>
        <v>0</v>
      </c>
      <c r="L4">
        <f>IF(('Phased Worksheet'!$G$6)=($A5),($C5),(L5))</f>
        <v>0</v>
      </c>
      <c r="M4">
        <f>IF(('Phased Worksheet'!$H$6)=($A5),($C5),(M5))</f>
        <v>0</v>
      </c>
      <c r="AC4" t="s">
        <v>80</v>
      </c>
      <c r="AD4">
        <v>50</v>
      </c>
      <c r="AE4">
        <v>10</v>
      </c>
      <c r="AF4" t="e">
        <f>IF((#REF!)=(AC5),($AD5),($AF5))</f>
        <v>#REF!</v>
      </c>
      <c r="AG4" t="e">
        <f>IF((#REF!)=($A5),($AD5),(AG5))</f>
        <v>#REF!</v>
      </c>
      <c r="AH4" t="e">
        <f>IF((#REF!)=($A5),($AD5),(AH5))</f>
        <v>#REF!</v>
      </c>
      <c r="AI4" t="e">
        <f>IF((#REF!)=(AC5),($AE5),($AI5))</f>
        <v>#REF!</v>
      </c>
      <c r="AJ4" t="e">
        <f>IF((#REF!)=($A5),($AE5),(AJ5))</f>
        <v>#REF!</v>
      </c>
      <c r="AK4" t="e">
        <f>IF((#REF!)=($A5),($AE5),(AK5))</f>
        <v>#REF!</v>
      </c>
    </row>
    <row r="5" spans="1:37" x14ac:dyDescent="0.2">
      <c r="A5" t="s">
        <v>81</v>
      </c>
      <c r="B5">
        <v>50</v>
      </c>
      <c r="C5">
        <v>20</v>
      </c>
      <c r="D5">
        <f>IF(('Phased Worksheet'!$D$6)=(A6),($B6),($D6))</f>
        <v>20</v>
      </c>
      <c r="E5">
        <f>IF(('Phased Worksheet'!$E$6)=($A6),($B6),(E6))</f>
        <v>0</v>
      </c>
      <c r="F5">
        <f>IF(('Phased Worksheet'!$F$6)=($A6),($B6),(F6))</f>
        <v>0</v>
      </c>
      <c r="G5">
        <f>IF(('Phased Worksheet'!$G$6)=($A6),($B6),(G6))</f>
        <v>0</v>
      </c>
      <c r="H5">
        <f>IF(('Phased Worksheet'!$H$6)=($A6),($B6),(H6))</f>
        <v>0</v>
      </c>
      <c r="I5">
        <f>IF(('Phased Worksheet'!$D$6)=(A6),($C6),($I6))</f>
        <v>15</v>
      </c>
      <c r="J5">
        <f>IF(('Phased Worksheet'!$E$6)=($A6),($C6),(J6))</f>
        <v>0</v>
      </c>
      <c r="K5">
        <f>IF(('Phased Worksheet'!$F$6)=($A6),($C6),(K6))</f>
        <v>0</v>
      </c>
      <c r="L5">
        <f>IF(('Phased Worksheet'!$G$6)=($A6),($C6),(L6))</f>
        <v>0</v>
      </c>
      <c r="M5">
        <f>IF(('Phased Worksheet'!$H$6)=($A6),($C6),(M6))</f>
        <v>0</v>
      </c>
      <c r="AC5" t="s">
        <v>81</v>
      </c>
      <c r="AD5">
        <v>50</v>
      </c>
      <c r="AE5">
        <v>10</v>
      </c>
      <c r="AF5" t="e">
        <f>IF((#REF!)=(AC6),($AD6),($AF6))</f>
        <v>#REF!</v>
      </c>
      <c r="AG5" t="e">
        <f>IF((#REF!)=($A6),($AD6),(AG6))</f>
        <v>#REF!</v>
      </c>
      <c r="AH5" t="e">
        <f>IF((#REF!)=($A6),($AD6),(AH6))</f>
        <v>#REF!</v>
      </c>
      <c r="AI5" t="e">
        <f>IF((#REF!)=(AC6),($AE6),($AI6))</f>
        <v>#REF!</v>
      </c>
      <c r="AJ5" t="e">
        <f>IF((#REF!)=($A6),($AE6),(AJ6))</f>
        <v>#REF!</v>
      </c>
      <c r="AK5" t="e">
        <f>IF((#REF!)=($A6),($AE6),(AK6))</f>
        <v>#REF!</v>
      </c>
    </row>
    <row r="6" spans="1:37" x14ac:dyDescent="0.2">
      <c r="A6" t="s">
        <v>82</v>
      </c>
      <c r="B6">
        <v>25</v>
      </c>
      <c r="C6">
        <v>20</v>
      </c>
      <c r="D6">
        <f>IF(('Phased Worksheet'!$D$6)=(A7),($B7),($D7))</f>
        <v>20</v>
      </c>
      <c r="E6">
        <f>IF(('Phased Worksheet'!$E$6)=($A7),($B7),(E7))</f>
        <v>0</v>
      </c>
      <c r="F6">
        <f>IF(('Phased Worksheet'!$F$6)=($A7),($B7),(F7))</f>
        <v>0</v>
      </c>
      <c r="G6">
        <f>IF(('Phased Worksheet'!$G$6)=($A7),($B7),(G7))</f>
        <v>0</v>
      </c>
      <c r="H6">
        <f>IF(('Phased Worksheet'!$H$6)=($A7),($B7),(H7))</f>
        <v>0</v>
      </c>
      <c r="I6">
        <f>IF(('Phased Worksheet'!$D$6)=(A7),($C7),($I7))</f>
        <v>15</v>
      </c>
      <c r="J6">
        <f>IF(('Phased Worksheet'!$E$6)=($A7),($C7),(J7))</f>
        <v>0</v>
      </c>
      <c r="K6">
        <f>IF(('Phased Worksheet'!$F$6)=($A7),($C7),(K7))</f>
        <v>0</v>
      </c>
      <c r="L6">
        <f>IF(('Phased Worksheet'!$G$6)=($A7),($C7),(L7))</f>
        <v>0</v>
      </c>
      <c r="M6">
        <f>IF(('Phased Worksheet'!$H$6)=($A7),($C7),(M7))</f>
        <v>0</v>
      </c>
      <c r="AC6" t="s">
        <v>82</v>
      </c>
      <c r="AD6">
        <v>25</v>
      </c>
      <c r="AE6">
        <v>10</v>
      </c>
      <c r="AF6" t="e">
        <f>IF((#REF!)=(AC7),($AD7),($AF7))</f>
        <v>#REF!</v>
      </c>
      <c r="AG6" t="e">
        <f>IF((#REF!)=($A7),($AD7),(AG7))</f>
        <v>#REF!</v>
      </c>
      <c r="AH6" t="e">
        <f>IF((#REF!)=($A7),($AD7),(AH7))</f>
        <v>#REF!</v>
      </c>
      <c r="AI6" t="e">
        <f>IF((#REF!)=(AC7),($AE7),($AI7))</f>
        <v>#REF!</v>
      </c>
      <c r="AJ6" t="e">
        <f>IF((#REF!)=($A7),($AE7),(AJ7))</f>
        <v>#REF!</v>
      </c>
      <c r="AK6" t="e">
        <f>IF((#REF!)=($A7),($AE7),(AK7))</f>
        <v>#REF!</v>
      </c>
    </row>
    <row r="7" spans="1:37" x14ac:dyDescent="0.2">
      <c r="A7" t="s">
        <v>83</v>
      </c>
      <c r="B7">
        <v>20</v>
      </c>
      <c r="C7">
        <v>15</v>
      </c>
      <c r="D7">
        <f>IF(('Phased Worksheet'!$D$6)=(A8),($B8),($D8))</f>
        <v>20</v>
      </c>
      <c r="E7">
        <f>IF(('Phased Worksheet'!$E$6)=($A8),($B8),(E8))</f>
        <v>0</v>
      </c>
      <c r="F7">
        <f>IF(('Phased Worksheet'!$F$6)=($A8),($B8),(F8))</f>
        <v>0</v>
      </c>
      <c r="G7">
        <f>IF(('Phased Worksheet'!$G$6)=($A8),($B8),(G8))</f>
        <v>0</v>
      </c>
      <c r="H7">
        <f>IF(('Phased Worksheet'!$H$6)=($A8),($B8),(H8))</f>
        <v>0</v>
      </c>
      <c r="I7">
        <f>IF(('Phased Worksheet'!$D$6)=(A8),($C8),($I8))</f>
        <v>15</v>
      </c>
      <c r="J7">
        <f>IF(('Phased Worksheet'!$E$6)=($A8),($C8),(J8))</f>
        <v>0</v>
      </c>
      <c r="K7">
        <f>IF(('Phased Worksheet'!$F$6)=($A8),($C8),(K8))</f>
        <v>0</v>
      </c>
      <c r="L7">
        <f>IF(('Phased Worksheet'!$G$6)=($A8),($C8),(L8))</f>
        <v>0</v>
      </c>
      <c r="M7">
        <f>IF(('Phased Worksheet'!$H$6)=($A8),($C8),(M8))</f>
        <v>0</v>
      </c>
      <c r="AC7" t="s">
        <v>83</v>
      </c>
      <c r="AD7">
        <v>20</v>
      </c>
      <c r="AE7">
        <v>10</v>
      </c>
      <c r="AF7" t="e">
        <f>IF((#REF!)=(AC8),($AD8),($AF8))</f>
        <v>#REF!</v>
      </c>
      <c r="AG7" t="e">
        <f>IF((#REF!)=($A8),($AD8),(AG8))</f>
        <v>#REF!</v>
      </c>
      <c r="AH7" t="e">
        <f>IF((#REF!)=($A8),($AD8),(AH8))</f>
        <v>#REF!</v>
      </c>
      <c r="AI7" t="e">
        <f>IF((#REF!)=(AC8),($AE8),($AI8))</f>
        <v>#REF!</v>
      </c>
      <c r="AJ7" t="e">
        <f>IF((#REF!)=($A8),($AE8),(AJ8))</f>
        <v>#REF!</v>
      </c>
      <c r="AK7" t="e">
        <f>IF((#REF!)=($A8),($AE8),(AK8))</f>
        <v>#REF!</v>
      </c>
    </row>
    <row r="8" spans="1:37" x14ac:dyDescent="0.2">
      <c r="A8" t="s">
        <v>1</v>
      </c>
      <c r="B8">
        <v>20</v>
      </c>
      <c r="C8">
        <v>15</v>
      </c>
      <c r="D8">
        <f>IF(('Phased Worksheet'!$D$6)=(A9),($B9),($D9))</f>
        <v>20</v>
      </c>
      <c r="E8">
        <f>IF(('Phased Worksheet'!$E$6)=($A9),($B9),(E9))</f>
        <v>0</v>
      </c>
      <c r="F8">
        <f>IF(('Phased Worksheet'!$F$6)=($A9),($B9),(F9))</f>
        <v>0</v>
      </c>
      <c r="G8">
        <f>IF(('Phased Worksheet'!$G$6)=($A9),($B9),(G9))</f>
        <v>0</v>
      </c>
      <c r="H8">
        <f>IF(('Phased Worksheet'!$H$6)=($A9),($B9),(H9))</f>
        <v>0</v>
      </c>
      <c r="I8">
        <f>IF(('Phased Worksheet'!$D$6)=(A9),($C9),($I9))</f>
        <v>15</v>
      </c>
      <c r="J8">
        <f>IF(('Phased Worksheet'!$E$6)=($A9),($C9),(J9))</f>
        <v>0</v>
      </c>
      <c r="K8">
        <f>IF(('Phased Worksheet'!$F$6)=($A9),($C9),(K9))</f>
        <v>0</v>
      </c>
      <c r="L8">
        <f>IF(('Phased Worksheet'!$G$6)=($A9),($C9),(L9))</f>
        <v>0</v>
      </c>
      <c r="M8">
        <f>IF(('Phased Worksheet'!$H$6)=($A9),($C9),(M9))</f>
        <v>0</v>
      </c>
      <c r="AC8" t="s">
        <v>1</v>
      </c>
      <c r="AD8">
        <v>15</v>
      </c>
      <c r="AE8">
        <v>10</v>
      </c>
      <c r="AF8" t="e">
        <f>IF((#REF!)=(AC9),($AD9),($AF9))</f>
        <v>#REF!</v>
      </c>
      <c r="AG8" t="e">
        <f>IF((#REF!)=($A9),($AD9),(AG9))</f>
        <v>#REF!</v>
      </c>
      <c r="AH8" t="e">
        <f>IF((#REF!)=($A9),($AD9),(AH9))</f>
        <v>#REF!</v>
      </c>
      <c r="AI8" t="e">
        <f>IF((#REF!)=(AC9),($AE9),($AI9))</f>
        <v>#REF!</v>
      </c>
      <c r="AJ8" t="e">
        <f>IF((#REF!)=($A9),($AE9),(AJ9))</f>
        <v>#REF!</v>
      </c>
      <c r="AK8" t="e">
        <f>IF((#REF!)=($A9),($AE9),(AK9))</f>
        <v>#REF!</v>
      </c>
    </row>
    <row r="9" spans="1:37" x14ac:dyDescent="0.2">
      <c r="A9" t="s">
        <v>84</v>
      </c>
      <c r="B9">
        <v>20</v>
      </c>
      <c r="C9">
        <v>15</v>
      </c>
      <c r="D9">
        <f>IF(('Phased Worksheet'!$D$6)=(A10),($B10),($D10))</f>
        <v>20</v>
      </c>
      <c r="E9">
        <f>IF(('Phased Worksheet'!$E$6)=($A10),($B10),(E10))</f>
        <v>0</v>
      </c>
      <c r="F9">
        <f>IF(('Phased Worksheet'!$F$6)=($A10),($B10),(F10))</f>
        <v>0</v>
      </c>
      <c r="G9">
        <f>IF(('Phased Worksheet'!$G$6)=($A10),($B10),(G10))</f>
        <v>0</v>
      </c>
      <c r="H9">
        <f>IF(('Phased Worksheet'!$H$6)=($A10),($B10),(H10))</f>
        <v>0</v>
      </c>
      <c r="I9">
        <f>IF(('Phased Worksheet'!$D$6)=(A10),($C10),($I10))</f>
        <v>15</v>
      </c>
      <c r="J9">
        <f>IF(('Phased Worksheet'!$E$6)=($A10),($C10),(J10))</f>
        <v>0</v>
      </c>
      <c r="K9">
        <f>IF(('Phased Worksheet'!$F$6)=($A10),($C10),(K10))</f>
        <v>0</v>
      </c>
      <c r="L9">
        <f>IF(('Phased Worksheet'!$G$6)=($A10),($C10),(L10))</f>
        <v>0</v>
      </c>
      <c r="M9">
        <f>IF(('Phased Worksheet'!$H$6)=($A10),($C10),(M10))</f>
        <v>0</v>
      </c>
      <c r="AC9" t="s">
        <v>84</v>
      </c>
      <c r="AD9">
        <v>10</v>
      </c>
      <c r="AE9">
        <v>10</v>
      </c>
      <c r="AF9" t="e">
        <f>IF((#REF!)=(AC10),($AD10),($AF10))</f>
        <v>#REF!</v>
      </c>
      <c r="AG9" t="e">
        <f>IF((#REF!)=($A10),($AD10),(AG10))</f>
        <v>#REF!</v>
      </c>
      <c r="AH9" t="e">
        <f>IF((#REF!)=($A10),($AD10),(AH10))</f>
        <v>#REF!</v>
      </c>
      <c r="AI9" t="e">
        <f>IF((#REF!)=(AC10),($AE10),($AI10))</f>
        <v>#REF!</v>
      </c>
      <c r="AJ9" t="e">
        <f>IF((#REF!)=($A10),($AE10),(AJ10))</f>
        <v>#REF!</v>
      </c>
      <c r="AK9" t="e">
        <f>IF((#REF!)=($A10),($AE10),(AK10))</f>
        <v>#REF!</v>
      </c>
    </row>
    <row r="10" spans="1:37" x14ac:dyDescent="0.2">
      <c r="A10" t="s">
        <v>85</v>
      </c>
      <c r="B10">
        <v>20</v>
      </c>
      <c r="C10">
        <v>15</v>
      </c>
      <c r="D10">
        <f>IF(('Phased Worksheet'!$D$6)=(A11),($B11),($D11))</f>
        <v>20</v>
      </c>
      <c r="E10">
        <f>IF(('Phased Worksheet'!$E$6)=($A11),($B11),(E11))</f>
        <v>0</v>
      </c>
      <c r="F10">
        <f>IF(('Phased Worksheet'!$F$6)=($A11),($B11),(F11))</f>
        <v>0</v>
      </c>
      <c r="G10">
        <f>IF(('Phased Worksheet'!$G$6)=($A11),($B11),(G11))</f>
        <v>0</v>
      </c>
      <c r="H10">
        <f>IF(('Phased Worksheet'!$H$6)=($A11),($B11),(H11))</f>
        <v>0</v>
      </c>
      <c r="I10">
        <f>IF(('Phased Worksheet'!$D$6)=(A11),($C11),($I11))</f>
        <v>15</v>
      </c>
      <c r="J10">
        <f>IF(('Phased Worksheet'!$E$6)=($A11),($C11),(J11))</f>
        <v>0</v>
      </c>
      <c r="K10">
        <f>IF(('Phased Worksheet'!$F$6)=($A11),($C11),(K11))</f>
        <v>0</v>
      </c>
      <c r="L10">
        <f>IF(('Phased Worksheet'!$G$6)=($A11),($C11),(L11))</f>
        <v>0</v>
      </c>
      <c r="M10">
        <f>IF(('Phased Worksheet'!$H$6)=($A11),($C11),(M11))</f>
        <v>0</v>
      </c>
      <c r="AC10" t="s">
        <v>85</v>
      </c>
      <c r="AD10">
        <v>10</v>
      </c>
      <c r="AE10">
        <v>10</v>
      </c>
      <c r="AF10" t="e">
        <f>IF((#REF!)=(AC11),($AD11),($AF11))</f>
        <v>#REF!</v>
      </c>
      <c r="AG10" t="e">
        <f>IF((#REF!)=($A11),($AD11),(AG11))</f>
        <v>#REF!</v>
      </c>
      <c r="AH10" t="e">
        <f>IF((#REF!)=($A11),($AD11),(AH11))</f>
        <v>#REF!</v>
      </c>
      <c r="AI10" t="e">
        <f>IF((#REF!)=(AC11),($AE11),($AI11))</f>
        <v>#REF!</v>
      </c>
      <c r="AJ10" t="e">
        <f>IF((#REF!)=($A11),($AE11),(AJ11))</f>
        <v>#REF!</v>
      </c>
      <c r="AK10" t="e">
        <f>IF((#REF!)=($A11),($AE11),(AK11))</f>
        <v>#REF!</v>
      </c>
    </row>
    <row r="11" spans="1:37" x14ac:dyDescent="0.2">
      <c r="A11" t="s">
        <v>86</v>
      </c>
      <c r="B11">
        <v>20</v>
      </c>
      <c r="C11">
        <v>15</v>
      </c>
      <c r="D11">
        <f>IF(('Phased Worksheet'!$D$6)=(A12),($B12),($D12))</f>
        <v>20</v>
      </c>
      <c r="E11">
        <f>IF(('Phased Worksheet'!$E$6)=($A12),($B12),(E12))</f>
        <v>0</v>
      </c>
      <c r="F11">
        <f>IF(('Phased Worksheet'!$F$6)=($A12),($B12),(F12))</f>
        <v>0</v>
      </c>
      <c r="G11">
        <f>IF(('Phased Worksheet'!$G$6)=($A12),($B12),(G12))</f>
        <v>0</v>
      </c>
      <c r="H11">
        <f>IF(('Phased Worksheet'!$H$6)=($A12),($B12),(H12))</f>
        <v>0</v>
      </c>
      <c r="I11">
        <f>IF(('Phased Worksheet'!$D$6)=(A12),($C12),($I12))</f>
        <v>15</v>
      </c>
      <c r="J11">
        <f>IF(('Phased Worksheet'!$E$6)=($A12),($C12),(J12))</f>
        <v>0</v>
      </c>
      <c r="K11">
        <f>IF(('Phased Worksheet'!$F$6)=($A12),($C12),(K12))</f>
        <v>0</v>
      </c>
      <c r="L11">
        <f>IF(('Phased Worksheet'!$G$6)=($A12),($C12),(L12))</f>
        <v>0</v>
      </c>
      <c r="M11">
        <f>IF(('Phased Worksheet'!$H$6)=($A12),($C12),(M12))</f>
        <v>0</v>
      </c>
      <c r="AC11" t="s">
        <v>86</v>
      </c>
      <c r="AD11">
        <v>10</v>
      </c>
      <c r="AE11">
        <v>10</v>
      </c>
      <c r="AF11" t="e">
        <f>IF((#REF!)=(AC12),($AD12),($AF12))</f>
        <v>#REF!</v>
      </c>
      <c r="AG11" t="e">
        <f>IF((#REF!)=($A12),($AD12),(AG12))</f>
        <v>#REF!</v>
      </c>
      <c r="AH11" t="e">
        <f>IF((#REF!)=($A12),($AD12),(AH12))</f>
        <v>#REF!</v>
      </c>
      <c r="AI11" t="e">
        <f>IF((#REF!)=(AC12),($AE12),($AI12))</f>
        <v>#REF!</v>
      </c>
      <c r="AJ11" t="e">
        <f>IF((#REF!)=($A12),($AE12),(AJ12))</f>
        <v>#REF!</v>
      </c>
      <c r="AK11" t="e">
        <f>IF((#REF!)=($A12),($AE12),(AK12))</f>
        <v>#REF!</v>
      </c>
    </row>
    <row r="12" spans="1:37" x14ac:dyDescent="0.2">
      <c r="A12" t="s">
        <v>87</v>
      </c>
      <c r="B12">
        <v>20</v>
      </c>
      <c r="C12">
        <v>15</v>
      </c>
      <c r="D12">
        <f>IF(('Phased Worksheet'!$D$6)=(A13),($B13),($D13))</f>
        <v>20</v>
      </c>
      <c r="E12">
        <f>IF(('Phased Worksheet'!$E$6)=($A13),($B13),(E13))</f>
        <v>0</v>
      </c>
      <c r="F12">
        <f>IF(('Phased Worksheet'!$F$6)=($A13),($B13),(F13))</f>
        <v>0</v>
      </c>
      <c r="G12">
        <f>IF(('Phased Worksheet'!$G$6)=($A13),($B13),(G13))</f>
        <v>0</v>
      </c>
      <c r="H12">
        <f>IF(('Phased Worksheet'!$H$6)=($A13),($B13),(H13))</f>
        <v>0</v>
      </c>
      <c r="I12">
        <f>IF(('Phased Worksheet'!$D$6)=(A13),($C13),($I13))</f>
        <v>15</v>
      </c>
      <c r="J12">
        <f>IF(('Phased Worksheet'!$E$6)=($A13),($C13),(J13))</f>
        <v>0</v>
      </c>
      <c r="K12">
        <f>IF(('Phased Worksheet'!$F$6)=($A13),($C13),(K13))</f>
        <v>0</v>
      </c>
      <c r="L12">
        <f>IF(('Phased Worksheet'!$G$6)=($A13),($C13),(L13))</f>
        <v>0</v>
      </c>
      <c r="M12">
        <f>IF(('Phased Worksheet'!$H$6)=($A13),($C13),(M13))</f>
        <v>0</v>
      </c>
      <c r="AC12" t="s">
        <v>87</v>
      </c>
      <c r="AD12">
        <v>20</v>
      </c>
      <c r="AE12">
        <v>10</v>
      </c>
      <c r="AF12" t="e">
        <f>IF((#REF!)=(AC13),($AD13),($AF13))</f>
        <v>#REF!</v>
      </c>
      <c r="AG12" t="e">
        <f>IF((#REF!)=($A13),($AD13),(AG13))</f>
        <v>#REF!</v>
      </c>
      <c r="AH12" t="e">
        <f>IF((#REF!)=($A13),($AD13),(AH13))</f>
        <v>#REF!</v>
      </c>
      <c r="AI12" t="e">
        <f>IF((#REF!)=(AC13),($AE13),($AI13))</f>
        <v>#REF!</v>
      </c>
      <c r="AJ12" t="e">
        <f>IF((#REF!)=($A13),($AE13),(AJ13))</f>
        <v>#REF!</v>
      </c>
      <c r="AK12" t="e">
        <f>IF((#REF!)=($A13),($AE13),(AK13))</f>
        <v>#REF!</v>
      </c>
    </row>
    <row r="13" spans="1:37" x14ac:dyDescent="0.2">
      <c r="A13" t="s">
        <v>88</v>
      </c>
      <c r="B13">
        <v>20</v>
      </c>
      <c r="C13">
        <v>15</v>
      </c>
      <c r="D13">
        <f>IF(('Phased Worksheet'!$D$6)=(A14),($B14),($D14))</f>
        <v>20</v>
      </c>
      <c r="E13">
        <f>IF(('Phased Worksheet'!$E$6)=($A14),($B14),(E14))</f>
        <v>0</v>
      </c>
      <c r="F13">
        <f>IF(('Phased Worksheet'!$F$6)=($A14),($B14),(F14))</f>
        <v>0</v>
      </c>
      <c r="G13">
        <f>IF(('Phased Worksheet'!$G$6)=($A14),($B14),(G14))</f>
        <v>0</v>
      </c>
      <c r="H13">
        <f>IF(('Phased Worksheet'!$H$6)=($A14),($B14),(H14))</f>
        <v>0</v>
      </c>
      <c r="I13">
        <f>IF(('Phased Worksheet'!$D$6)=(A14),($C14),($I14))</f>
        <v>15</v>
      </c>
      <c r="J13">
        <f>IF(('Phased Worksheet'!$E$6)=($A14),($C14),(J14))</f>
        <v>0</v>
      </c>
      <c r="K13">
        <f>IF(('Phased Worksheet'!$F$6)=($A14),($C14),(K14))</f>
        <v>0</v>
      </c>
      <c r="L13">
        <f>IF(('Phased Worksheet'!$G$6)=($A14),($C14),(L14))</f>
        <v>0</v>
      </c>
      <c r="M13">
        <f>IF(('Phased Worksheet'!$H$6)=($A14),($C14),(M14))</f>
        <v>0</v>
      </c>
      <c r="AC13" t="s">
        <v>88</v>
      </c>
      <c r="AD13">
        <v>20</v>
      </c>
      <c r="AE13">
        <v>10</v>
      </c>
      <c r="AF13" t="e">
        <f>IF((#REF!)=(AC14),($AD14),($AF14))</f>
        <v>#REF!</v>
      </c>
      <c r="AG13" t="e">
        <f>IF((#REF!)=($A14),($AD14),(AG14))</f>
        <v>#REF!</v>
      </c>
      <c r="AH13" t="e">
        <f>IF((#REF!)=($A14),($AD14),(AH14))</f>
        <v>#REF!</v>
      </c>
      <c r="AI13" t="e">
        <f>IF((#REF!)=(AC14),($AE14),($AI14))</f>
        <v>#REF!</v>
      </c>
      <c r="AJ13" t="e">
        <f>IF((#REF!)=($A14),($AE14),(AJ14))</f>
        <v>#REF!</v>
      </c>
      <c r="AK13" t="e">
        <f>IF((#REF!)=($A14),($AE14),(AK14))</f>
        <v>#REF!</v>
      </c>
    </row>
    <row r="14" spans="1:37" x14ac:dyDescent="0.2">
      <c r="A14" t="s">
        <v>89</v>
      </c>
      <c r="B14">
        <v>20</v>
      </c>
      <c r="C14">
        <v>15</v>
      </c>
      <c r="D14">
        <f>IF(('Phased Worksheet'!$D$6)=(A15),($B15),($D15))</f>
        <v>20</v>
      </c>
      <c r="E14">
        <f>IF(('Phased Worksheet'!$E$6)=($A15),($B15),(E15))</f>
        <v>0</v>
      </c>
      <c r="F14">
        <f>IF(('Phased Worksheet'!$F$6)=($A15),($B15),(F15))</f>
        <v>0</v>
      </c>
      <c r="G14">
        <f>IF(('Phased Worksheet'!$G$6)=($A15),($B15),(G15))</f>
        <v>0</v>
      </c>
      <c r="H14">
        <f>IF(('Phased Worksheet'!$H$6)=($A15),($B15),(H15))</f>
        <v>0</v>
      </c>
      <c r="I14">
        <f>IF(('Phased Worksheet'!$D$6)=(A15),($C15),($I15))</f>
        <v>15</v>
      </c>
      <c r="J14">
        <f>IF(('Phased Worksheet'!$E$6)=($A15),($C15),(J15))</f>
        <v>0</v>
      </c>
      <c r="K14">
        <f>IF(('Phased Worksheet'!$F$6)=($A15),($C15),(K15))</f>
        <v>0</v>
      </c>
      <c r="L14">
        <f>IF(('Phased Worksheet'!$G$6)=($A15),($C15),(L15))</f>
        <v>0</v>
      </c>
      <c r="M14">
        <f>IF(('Phased Worksheet'!$H$6)=($A15),($C15),(M15))</f>
        <v>0</v>
      </c>
      <c r="AC14" t="s">
        <v>89</v>
      </c>
      <c r="AD14">
        <v>20</v>
      </c>
      <c r="AE14">
        <v>10</v>
      </c>
      <c r="AF14" t="e">
        <f>IF((#REF!)=(AC15),($AD15),($AF15))</f>
        <v>#REF!</v>
      </c>
      <c r="AG14" t="e">
        <f>IF((#REF!)=($A15),($AD15),(AG15))</f>
        <v>#REF!</v>
      </c>
      <c r="AH14" t="e">
        <f>IF((#REF!)=($A15),($AD15),(AH15))</f>
        <v>#REF!</v>
      </c>
      <c r="AI14" t="e">
        <f>IF((#REF!)=(AC15),($AE15),($AI15))</f>
        <v>#REF!</v>
      </c>
      <c r="AJ14" t="e">
        <f>IF((#REF!)=($A15),($AE15),(AJ15))</f>
        <v>#REF!</v>
      </c>
      <c r="AK14" t="e">
        <f>IF((#REF!)=($A15),($AE15),(AK15))</f>
        <v>#REF!</v>
      </c>
    </row>
    <row r="15" spans="1:37" x14ac:dyDescent="0.2">
      <c r="A15" t="s">
        <v>90</v>
      </c>
      <c r="B15">
        <v>20</v>
      </c>
      <c r="C15">
        <v>15</v>
      </c>
      <c r="D15">
        <f>IF(('Phased Worksheet'!$D$6)=(A16),($B16),($D16))</f>
        <v>20</v>
      </c>
      <c r="E15">
        <f>IF(('Phased Worksheet'!$E$6)=($A16),($B16),(E16))</f>
        <v>0</v>
      </c>
      <c r="F15">
        <f>IF(('Phased Worksheet'!$F$6)=($A16),($B16),(F16))</f>
        <v>0</v>
      </c>
      <c r="G15">
        <f>IF(('Phased Worksheet'!$G$6)=($A16),($B16),(G16))</f>
        <v>0</v>
      </c>
      <c r="H15">
        <f>IF(('Phased Worksheet'!$H$6)=($A16),($B16),(H16))</f>
        <v>0</v>
      </c>
      <c r="I15">
        <f>IF(('Phased Worksheet'!$D$6)=(A16),($C16),($I16))</f>
        <v>15</v>
      </c>
      <c r="J15">
        <f>IF(('Phased Worksheet'!$E$6)=($A16),($C16),(J16))</f>
        <v>0</v>
      </c>
      <c r="K15">
        <f>IF(('Phased Worksheet'!$F$6)=($A16),($C16),(K16))</f>
        <v>0</v>
      </c>
      <c r="L15">
        <f>IF(('Phased Worksheet'!$G$6)=($A16),($C16),(L16))</f>
        <v>0</v>
      </c>
      <c r="M15">
        <f>IF(('Phased Worksheet'!$H$6)=($A16),($C16),(M16))</f>
        <v>0</v>
      </c>
      <c r="AC15" t="s">
        <v>90</v>
      </c>
      <c r="AD15">
        <v>20</v>
      </c>
      <c r="AE15">
        <v>10</v>
      </c>
      <c r="AF15" t="e">
        <f>IF((#REF!)=(AC16),($AD16),($AF16))</f>
        <v>#REF!</v>
      </c>
      <c r="AG15" t="e">
        <f>IF((#REF!)=($A16),($AD16),(AG16))</f>
        <v>#REF!</v>
      </c>
      <c r="AH15" t="e">
        <f>IF((#REF!)=($A16),($AD16),(AH16))</f>
        <v>#REF!</v>
      </c>
      <c r="AI15" t="e">
        <f>IF((#REF!)=(AC16),($AE16),($AI16))</f>
        <v>#REF!</v>
      </c>
      <c r="AJ15" t="e">
        <f>IF((#REF!)=($A16),($AE16),(AJ16))</f>
        <v>#REF!</v>
      </c>
      <c r="AK15" t="e">
        <f>IF((#REF!)=($A16),($AE16),(AK16))</f>
        <v>#REF!</v>
      </c>
    </row>
    <row r="16" spans="1:37" x14ac:dyDescent="0.2">
      <c r="A16" t="s">
        <v>91</v>
      </c>
      <c r="B16">
        <v>20</v>
      </c>
      <c r="C16">
        <v>15</v>
      </c>
      <c r="D16">
        <f>IF(('Phased Worksheet'!$D$6)=(A17),($B17),($D17))</f>
        <v>20</v>
      </c>
      <c r="E16">
        <f>IF(('Phased Worksheet'!$E$6)=($A17),($B17),(E17))</f>
        <v>0</v>
      </c>
      <c r="F16">
        <f>IF(('Phased Worksheet'!$F$6)=($A17),($B17),(F17))</f>
        <v>0</v>
      </c>
      <c r="G16">
        <f>IF(('Phased Worksheet'!$G$6)=($A17),($B17),(G17))</f>
        <v>0</v>
      </c>
      <c r="H16">
        <f>IF(('Phased Worksheet'!$H$6)=($A17),($B17),(H17))</f>
        <v>0</v>
      </c>
      <c r="I16">
        <f>IF(('Phased Worksheet'!$D$6)=(A17),($C17),($I17))</f>
        <v>15</v>
      </c>
      <c r="J16">
        <f>IF(('Phased Worksheet'!$E$6)=($A17),($C17),(J17))</f>
        <v>0</v>
      </c>
      <c r="K16">
        <f>IF(('Phased Worksheet'!$F$6)=($A17),($C17),(K17))</f>
        <v>0</v>
      </c>
      <c r="L16">
        <f>IF(('Phased Worksheet'!$G$6)=($A17),($C17),(L17))</f>
        <v>0</v>
      </c>
      <c r="M16">
        <f>IF(('Phased Worksheet'!$H$6)=($A17),($C17),(M17))</f>
        <v>0</v>
      </c>
      <c r="AC16" t="s">
        <v>91</v>
      </c>
      <c r="AD16">
        <v>20</v>
      </c>
      <c r="AE16">
        <v>10</v>
      </c>
      <c r="AF16" t="e">
        <f>IF((#REF!)=(AC17),($AD17),($AF17))</f>
        <v>#REF!</v>
      </c>
      <c r="AG16" t="e">
        <f>IF((#REF!)=($A17),($AD17),(AG17))</f>
        <v>#REF!</v>
      </c>
      <c r="AH16" t="e">
        <f>IF((#REF!)=($A17),($AD17),(AH17))</f>
        <v>#REF!</v>
      </c>
      <c r="AI16" t="e">
        <f>IF((#REF!)=(AC17),($AE17),($AI17))</f>
        <v>#REF!</v>
      </c>
      <c r="AJ16" t="e">
        <f>IF((#REF!)=($A17),($AE17),(AJ17))</f>
        <v>#REF!</v>
      </c>
      <c r="AK16" t="e">
        <f>IF((#REF!)=($A17),($AE17),(AK17))</f>
        <v>#REF!</v>
      </c>
    </row>
    <row r="17" spans="1:37" x14ac:dyDescent="0.2">
      <c r="A17" t="s">
        <v>92</v>
      </c>
      <c r="B17">
        <v>20</v>
      </c>
      <c r="C17">
        <v>15</v>
      </c>
      <c r="D17">
        <f>IF(('Phased Worksheet'!$D$6)=(A18),($B18),($D18))</f>
        <v>20</v>
      </c>
      <c r="E17">
        <f>IF(('Phased Worksheet'!$E$6)=($A18),($B18),(E18))</f>
        <v>0</v>
      </c>
      <c r="F17">
        <f>IF(('Phased Worksheet'!$F$6)=($A18),($B18),(F18))</f>
        <v>0</v>
      </c>
      <c r="G17">
        <f>IF(('Phased Worksheet'!$G$6)=($A18),($B18),(G18))</f>
        <v>0</v>
      </c>
      <c r="H17">
        <f>IF(('Phased Worksheet'!$H$6)=($A18),($B18),(H18))</f>
        <v>0</v>
      </c>
      <c r="I17">
        <f>IF(('Phased Worksheet'!$D$6)=(A18),($C18),($I18))</f>
        <v>15</v>
      </c>
      <c r="J17">
        <f>IF(('Phased Worksheet'!$E$6)=($A18),($C18),(J18))</f>
        <v>0</v>
      </c>
      <c r="K17">
        <f>IF(('Phased Worksheet'!$F$6)=($A18),($C18),(K18))</f>
        <v>0</v>
      </c>
      <c r="L17">
        <f>IF(('Phased Worksheet'!$G$6)=($A18),($C18),(L18))</f>
        <v>0</v>
      </c>
      <c r="M17">
        <f>IF(('Phased Worksheet'!$H$6)=($A18),($C18),(M18))</f>
        <v>0</v>
      </c>
      <c r="AC17" t="s">
        <v>92</v>
      </c>
      <c r="AD17">
        <v>20</v>
      </c>
      <c r="AE17">
        <v>10</v>
      </c>
      <c r="AF17" t="e">
        <f>IF((#REF!)=(AC18),($AD18),($AF18))</f>
        <v>#REF!</v>
      </c>
      <c r="AG17" t="e">
        <f>IF((#REF!)=($A18),($AD18),(AG18))</f>
        <v>#REF!</v>
      </c>
      <c r="AH17" t="e">
        <f>IF((#REF!)=($A18),($AD18),(AH18))</f>
        <v>#REF!</v>
      </c>
      <c r="AI17" t="e">
        <f>IF((#REF!)=(AC18),($AE18),($AI18))</f>
        <v>#REF!</v>
      </c>
      <c r="AJ17" t="e">
        <f>IF((#REF!)=($A18),($AE18),(AJ18))</f>
        <v>#REF!</v>
      </c>
      <c r="AK17" t="e">
        <f>IF((#REF!)=($A18),($AE18),(AK18))</f>
        <v>#REF!</v>
      </c>
    </row>
    <row r="18" spans="1:37" x14ac:dyDescent="0.2">
      <c r="A18" t="s">
        <v>93</v>
      </c>
      <c r="B18">
        <v>20</v>
      </c>
      <c r="C18">
        <v>15</v>
      </c>
      <c r="D18">
        <f>IF(('Phased Worksheet'!$D$6)=(A19),($B19),($D19))</f>
        <v>20</v>
      </c>
      <c r="E18">
        <f>IF(('Phased Worksheet'!$E$6)=($A19),($B19),(E19))</f>
        <v>0</v>
      </c>
      <c r="F18">
        <f>IF(('Phased Worksheet'!$F$6)=($A19),($B19),(F19))</f>
        <v>0</v>
      </c>
      <c r="G18">
        <f>IF(('Phased Worksheet'!$G$6)=($A19),($B19),(G19))</f>
        <v>0</v>
      </c>
      <c r="H18">
        <f>IF(('Phased Worksheet'!$H$6)=($A19),($B19),(H19))</f>
        <v>0</v>
      </c>
      <c r="I18">
        <f>IF(('Phased Worksheet'!$D$6)=(A19),($C19),($I19))</f>
        <v>15</v>
      </c>
      <c r="J18">
        <f>IF(('Phased Worksheet'!$E$6)=($A19),($C19),(J19))</f>
        <v>0</v>
      </c>
      <c r="K18">
        <f>IF(('Phased Worksheet'!$F$6)=($A19),($C19),(K19))</f>
        <v>0</v>
      </c>
      <c r="L18">
        <f>IF(('Phased Worksheet'!$G$6)=($A19),($C19),(L19))</f>
        <v>0</v>
      </c>
      <c r="M18">
        <f>IF(('Phased Worksheet'!$H$6)=($A19),($C19),(M19))</f>
        <v>0</v>
      </c>
      <c r="AC18" t="s">
        <v>93</v>
      </c>
      <c r="AD18">
        <v>20</v>
      </c>
      <c r="AE18">
        <v>10</v>
      </c>
      <c r="AF18" t="e">
        <f>IF((#REF!)=(AC19),($AD19),($AF19))</f>
        <v>#REF!</v>
      </c>
      <c r="AG18" t="e">
        <f>IF((#REF!)=($A19),($AD19),(AG19))</f>
        <v>#REF!</v>
      </c>
      <c r="AH18" t="e">
        <f>IF((#REF!)=($A19),($AD19),(AH19))</f>
        <v>#REF!</v>
      </c>
      <c r="AI18" t="e">
        <f>IF((#REF!)=(AC19),($AE19),($AI19))</f>
        <v>#REF!</v>
      </c>
      <c r="AJ18" t="e">
        <f>IF((#REF!)=($A19),($AE19),(AJ19))</f>
        <v>#REF!</v>
      </c>
      <c r="AK18" t="e">
        <f>IF((#REF!)=($A19),($AE19),(AK19))</f>
        <v>#REF!</v>
      </c>
    </row>
    <row r="19" spans="1:37" x14ac:dyDescent="0.2">
      <c r="A19" t="s">
        <v>94</v>
      </c>
      <c r="B19">
        <v>20</v>
      </c>
      <c r="C19">
        <v>15</v>
      </c>
      <c r="D19">
        <f>IF(('Phased Worksheet'!$D$6)=(A20),($B20),($D20))</f>
        <v>20</v>
      </c>
      <c r="E19">
        <f>IF(('Phased Worksheet'!$E$6)=($A20),($B20),(E20))</f>
        <v>0</v>
      </c>
      <c r="F19">
        <f>IF(('Phased Worksheet'!$F$6)=($A20),($B20),(F20))</f>
        <v>0</v>
      </c>
      <c r="G19">
        <f>IF(('Phased Worksheet'!$G$6)=($A20),($B20),(G20))</f>
        <v>0</v>
      </c>
      <c r="H19">
        <f>IF(('Phased Worksheet'!$H$6)=($A20),($B20),(H20))</f>
        <v>0</v>
      </c>
      <c r="I19">
        <f>IF(('Phased Worksheet'!$D$6)=(A20),($C20),($I20))</f>
        <v>15</v>
      </c>
      <c r="J19">
        <f>IF(('Phased Worksheet'!$E$6)=($A20),($C20),(J20))</f>
        <v>0</v>
      </c>
      <c r="K19">
        <f>IF(('Phased Worksheet'!$F$6)=($A20),($C20),(K20))</f>
        <v>0</v>
      </c>
      <c r="L19">
        <f>IF(('Phased Worksheet'!$G$6)=($A20),($C20),(L20))</f>
        <v>0</v>
      </c>
      <c r="M19">
        <f>IF(('Phased Worksheet'!$H$6)=($A20),($C20),(M20))</f>
        <v>0</v>
      </c>
      <c r="AC19" t="s">
        <v>94</v>
      </c>
      <c r="AD19">
        <v>20</v>
      </c>
      <c r="AE19">
        <v>10</v>
      </c>
      <c r="AF19" t="e">
        <f>IF((#REF!)=(AC20),($AD20),($AF20))</f>
        <v>#REF!</v>
      </c>
      <c r="AG19" t="e">
        <f>IF((#REF!)=($A20),($AD20),(AG20))</f>
        <v>#REF!</v>
      </c>
      <c r="AH19" t="e">
        <f>IF((#REF!)=($A20),($AD20),(AH20))</f>
        <v>#REF!</v>
      </c>
      <c r="AI19" t="e">
        <f>IF((#REF!)=(AC20),($AE20),($AI20))</f>
        <v>#REF!</v>
      </c>
      <c r="AJ19" t="e">
        <f>IF((#REF!)=($A20),($AE20),(AJ20))</f>
        <v>#REF!</v>
      </c>
      <c r="AK19" t="e">
        <f>IF((#REF!)=($A20),($AE20),(AK20))</f>
        <v>#REF!</v>
      </c>
    </row>
    <row r="20" spans="1:37" x14ac:dyDescent="0.2">
      <c r="A20" t="s">
        <v>95</v>
      </c>
      <c r="B20">
        <v>20</v>
      </c>
      <c r="C20">
        <v>15</v>
      </c>
      <c r="D20">
        <f>IF(('Phased Worksheet'!$D$6)=(A21),($B21),($D21))</f>
        <v>20</v>
      </c>
      <c r="E20">
        <f>IF(('Phased Worksheet'!$E$6)=($A21),($B21),(E21))</f>
        <v>0</v>
      </c>
      <c r="F20">
        <f>IF(('Phased Worksheet'!$F$6)=($A21),($B21),(F21))</f>
        <v>0</v>
      </c>
      <c r="G20">
        <f>IF(('Phased Worksheet'!$G$6)=($A21),($B21),(G21))</f>
        <v>0</v>
      </c>
      <c r="H20">
        <f>IF(('Phased Worksheet'!$H$6)=($A21),($B21),(H21))</f>
        <v>0</v>
      </c>
      <c r="I20">
        <f>IF(('Phased Worksheet'!$D$6)=(A21),($C21),($I21))</f>
        <v>15</v>
      </c>
      <c r="J20">
        <f>IF(('Phased Worksheet'!$E$6)=($A21),($C21),(J21))</f>
        <v>0</v>
      </c>
      <c r="K20">
        <f>IF(('Phased Worksheet'!$F$6)=($A21),($C21),(K21))</f>
        <v>0</v>
      </c>
      <c r="L20">
        <f>IF(('Phased Worksheet'!$G$6)=($A21),($C21),(L21))</f>
        <v>0</v>
      </c>
      <c r="M20">
        <f>IF(('Phased Worksheet'!$H$6)=($A21),($C21),(M21))</f>
        <v>0</v>
      </c>
      <c r="AC20" t="s">
        <v>95</v>
      </c>
      <c r="AD20">
        <v>20</v>
      </c>
      <c r="AE20">
        <v>10</v>
      </c>
      <c r="AF20" t="e">
        <f>IF((#REF!)=(AC21),($AD21),($AF21))</f>
        <v>#REF!</v>
      </c>
      <c r="AG20" t="e">
        <f>IF((#REF!)=($A21),($AD21),(AG21))</f>
        <v>#REF!</v>
      </c>
      <c r="AH20" t="e">
        <f>IF((#REF!)=($A21),($AD21),(AH21))</f>
        <v>#REF!</v>
      </c>
      <c r="AI20" t="e">
        <f>IF((#REF!)=(AC21),($AE21),($AI21))</f>
        <v>#REF!</v>
      </c>
      <c r="AJ20" t="e">
        <f>IF((#REF!)=($A21),($AE21),(AJ21))</f>
        <v>#REF!</v>
      </c>
      <c r="AK20" t="e">
        <f>IF((#REF!)=($A21),($AE21),(AK21))</f>
        <v>#REF!</v>
      </c>
    </row>
    <row r="21" spans="1:37" x14ac:dyDescent="0.2">
      <c r="A21" t="s">
        <v>96</v>
      </c>
      <c r="B21">
        <v>20</v>
      </c>
      <c r="C21">
        <v>15</v>
      </c>
      <c r="D21">
        <f>IF(('Phased Worksheet'!$D$6)=(A22),($B22),($D22))</f>
        <v>20</v>
      </c>
      <c r="E21">
        <f>IF(('Phased Worksheet'!$E$6)=($A22),($B22),(E22))</f>
        <v>0</v>
      </c>
      <c r="F21">
        <f>IF(('Phased Worksheet'!$F$6)=($A22),($B22),(F22))</f>
        <v>0</v>
      </c>
      <c r="G21">
        <f>IF(('Phased Worksheet'!$G$6)=($A22),($B22),(G22))</f>
        <v>0</v>
      </c>
      <c r="H21">
        <f>IF(('Phased Worksheet'!$H$6)=($A22),($B22),(H22))</f>
        <v>0</v>
      </c>
      <c r="I21">
        <f>IF(('Phased Worksheet'!$D$6)=(A22),($C22),($I22))</f>
        <v>15</v>
      </c>
      <c r="J21">
        <f>IF(('Phased Worksheet'!$E$6)=($A22),($C22),(J22))</f>
        <v>0</v>
      </c>
      <c r="K21">
        <f>IF(('Phased Worksheet'!$F$6)=($A22),($C22),(K22))</f>
        <v>0</v>
      </c>
      <c r="L21">
        <f>IF(('Phased Worksheet'!$G$6)=($A22),($C22),(L22))</f>
        <v>0</v>
      </c>
      <c r="M21">
        <f>IF(('Phased Worksheet'!$H$6)=($A22),($C22),(M22))</f>
        <v>0</v>
      </c>
      <c r="AC21" t="s">
        <v>96</v>
      </c>
      <c r="AD21">
        <v>20</v>
      </c>
      <c r="AE21">
        <v>10</v>
      </c>
      <c r="AF21" t="e">
        <f>IF((#REF!)=(AC22),($AD22),($AF22))</f>
        <v>#REF!</v>
      </c>
      <c r="AG21" t="e">
        <f>IF((#REF!)=($A22),($AD22),(AG22))</f>
        <v>#REF!</v>
      </c>
      <c r="AH21" t="e">
        <f>IF((#REF!)=($A22),($AD22),(AH22))</f>
        <v>#REF!</v>
      </c>
      <c r="AI21" t="e">
        <f>IF((#REF!)=(AC22),($AE22),($AI22))</f>
        <v>#REF!</v>
      </c>
      <c r="AJ21" t="e">
        <f>IF((#REF!)=($A22),($AE22),(AJ22))</f>
        <v>#REF!</v>
      </c>
      <c r="AK21" t="e">
        <f>IF((#REF!)=($A22),($AE22),(AK22))</f>
        <v>#REF!</v>
      </c>
    </row>
    <row r="22" spans="1:37" x14ac:dyDescent="0.2">
      <c r="A22" t="s">
        <v>97</v>
      </c>
      <c r="B22">
        <v>25</v>
      </c>
      <c r="C22">
        <v>20</v>
      </c>
      <c r="D22">
        <f>IF(('Phased Worksheet'!$D$6)=(A23),($B23),($D23))</f>
        <v>20</v>
      </c>
      <c r="E22">
        <f>IF(('Phased Worksheet'!$E$6)=($A23),($B23),(E23))</f>
        <v>0</v>
      </c>
      <c r="F22">
        <f>IF(('Phased Worksheet'!$F$6)=($A23),($B23),(F23))</f>
        <v>0</v>
      </c>
      <c r="G22">
        <f>IF(('Phased Worksheet'!$G$6)=($A23),($B23),(G23))</f>
        <v>0</v>
      </c>
      <c r="H22">
        <f>IF(('Phased Worksheet'!$H$6)=($A23),($B23),(H23))</f>
        <v>0</v>
      </c>
      <c r="I22">
        <f>IF(('Phased Worksheet'!$D$6)=(A23),($C23),($I23))</f>
        <v>15</v>
      </c>
      <c r="J22">
        <f>IF(('Phased Worksheet'!$E$6)=($A23),($C23),(J23))</f>
        <v>0</v>
      </c>
      <c r="K22">
        <f>IF(('Phased Worksheet'!$F$6)=($A23),($C23),(K23))</f>
        <v>0</v>
      </c>
      <c r="L22">
        <f>IF(('Phased Worksheet'!$G$6)=($A23),($C23),(L23))</f>
        <v>0</v>
      </c>
      <c r="M22">
        <f>IF(('Phased Worksheet'!$H$6)=($A23),($C23),(M23))</f>
        <v>0</v>
      </c>
      <c r="AC22" t="s">
        <v>97</v>
      </c>
      <c r="AD22">
        <v>25</v>
      </c>
      <c r="AE22">
        <v>10</v>
      </c>
      <c r="AF22" t="e">
        <f>IF((#REF!)=(AC23),($AD23),($AF23))</f>
        <v>#REF!</v>
      </c>
      <c r="AG22" t="e">
        <f>IF((#REF!)=($A23),($AD23),(AG23))</f>
        <v>#REF!</v>
      </c>
      <c r="AH22" t="e">
        <f>IF((#REF!)=($A23),($AD23),(AH23))</f>
        <v>#REF!</v>
      </c>
      <c r="AI22" t="e">
        <f>IF((#REF!)=(AC23),($AE23),($AI23))</f>
        <v>#REF!</v>
      </c>
      <c r="AJ22" t="e">
        <f>IF((#REF!)=($A23),($AE23),(AJ23))</f>
        <v>#REF!</v>
      </c>
      <c r="AK22" t="e">
        <f>IF((#REF!)=($A23),($AE23),(AK23))</f>
        <v>#REF!</v>
      </c>
    </row>
    <row r="23" spans="1:37" x14ac:dyDescent="0.2">
      <c r="A23" t="s">
        <v>98</v>
      </c>
      <c r="B23">
        <v>20</v>
      </c>
      <c r="C23">
        <v>15</v>
      </c>
      <c r="D23">
        <f>IF(('Phased Worksheet'!$D$6)=(A24),($B24),($D24))</f>
        <v>20</v>
      </c>
      <c r="E23">
        <f>IF(('Phased Worksheet'!$E$6)=($A24),($B24),(E24))</f>
        <v>0</v>
      </c>
      <c r="F23">
        <f>IF(('Phased Worksheet'!$F$6)=($A24),($B24),(F24))</f>
        <v>0</v>
      </c>
      <c r="G23">
        <f>IF(('Phased Worksheet'!$G$6)=($A24),($B24),(G24))</f>
        <v>0</v>
      </c>
      <c r="H23">
        <f>IF(('Phased Worksheet'!$H$6)=($A24),($B24),(H24))</f>
        <v>0</v>
      </c>
      <c r="I23">
        <f>IF(('Phased Worksheet'!$D$6)=(A24),($C24),($I24))</f>
        <v>15</v>
      </c>
      <c r="J23">
        <f>IF(('Phased Worksheet'!$E$6)=($A24),($C24),(J24))</f>
        <v>0</v>
      </c>
      <c r="K23">
        <f>IF(('Phased Worksheet'!$F$6)=($A24),($C24),(K24))</f>
        <v>0</v>
      </c>
      <c r="L23">
        <f>IF(('Phased Worksheet'!$G$6)=($A24),($C24),(L24))</f>
        <v>0</v>
      </c>
      <c r="M23">
        <f>IF(('Phased Worksheet'!$H$6)=($A24),($C24),(M24))</f>
        <v>0</v>
      </c>
      <c r="AC23" t="s">
        <v>98</v>
      </c>
      <c r="AD23">
        <v>20</v>
      </c>
      <c r="AE23">
        <v>10</v>
      </c>
      <c r="AF23" t="e">
        <f>IF((#REF!)=(AC24),($AD24),($AF24))</f>
        <v>#REF!</v>
      </c>
      <c r="AG23" t="e">
        <f>IF((#REF!)=($A24),($AD24),(AG24))</f>
        <v>#REF!</v>
      </c>
      <c r="AH23" t="e">
        <f>IF((#REF!)=($A24),($AD24),(AH24))</f>
        <v>#REF!</v>
      </c>
      <c r="AI23" t="e">
        <f>IF((#REF!)=(AC24),($AE24),($AI24))</f>
        <v>#REF!</v>
      </c>
      <c r="AJ23" t="e">
        <f>IF((#REF!)=($A24),($AE24),(AJ24))</f>
        <v>#REF!</v>
      </c>
      <c r="AK23" t="e">
        <f>IF((#REF!)=($A24),($AE24),(AK24))</f>
        <v>#REF!</v>
      </c>
    </row>
    <row r="24" spans="1:37" x14ac:dyDescent="0.2">
      <c r="A24" t="s">
        <v>99</v>
      </c>
      <c r="B24">
        <v>15</v>
      </c>
      <c r="C24">
        <v>15</v>
      </c>
      <c r="D24">
        <f>IF(('Phased Worksheet'!$D$6)=(A25),($B25),($D25))</f>
        <v>20</v>
      </c>
      <c r="E24">
        <f>IF(('Phased Worksheet'!$E$6)=($A25),($B25),(E25))</f>
        <v>0</v>
      </c>
      <c r="F24">
        <f>IF(('Phased Worksheet'!$F$6)=($A25),($B25),(F25))</f>
        <v>0</v>
      </c>
      <c r="G24">
        <f>IF(('Phased Worksheet'!$G$6)=($A25),($B25),(G25))</f>
        <v>0</v>
      </c>
      <c r="H24">
        <f>IF(('Phased Worksheet'!$H$6)=($A25),($B25),(H25))</f>
        <v>0</v>
      </c>
      <c r="I24">
        <f>IF(('Phased Worksheet'!$D$6)=(A25),($C25),($I25))</f>
        <v>15</v>
      </c>
      <c r="J24">
        <f>IF(('Phased Worksheet'!$E$6)=($A25),($C25),(J25))</f>
        <v>0</v>
      </c>
      <c r="K24">
        <f>IF(('Phased Worksheet'!$F$6)=($A25),($C25),(K25))</f>
        <v>0</v>
      </c>
      <c r="L24">
        <f>IF(('Phased Worksheet'!$G$6)=($A25),($C25),(L25))</f>
        <v>0</v>
      </c>
      <c r="M24">
        <f>IF(('Phased Worksheet'!$H$6)=($A25),($C25),(M25))</f>
        <v>0</v>
      </c>
      <c r="AC24" t="s">
        <v>99</v>
      </c>
      <c r="AD24">
        <v>10</v>
      </c>
      <c r="AE24">
        <v>10</v>
      </c>
      <c r="AF24" t="e">
        <f>IF((#REF!)=(AC25),($AD25),($AF25))</f>
        <v>#REF!</v>
      </c>
      <c r="AG24" t="e">
        <f>IF((#REF!)=($A25),($AD25),(AG25))</f>
        <v>#REF!</v>
      </c>
      <c r="AH24" t="e">
        <f>IF((#REF!)=($A25),($AD25),(AH25))</f>
        <v>#REF!</v>
      </c>
      <c r="AI24" t="e">
        <f>IF((#REF!)=(AC25),($AE25),($AI25))</f>
        <v>#REF!</v>
      </c>
      <c r="AJ24" t="e">
        <f>IF((#REF!)=($A25),($AE25),(AJ25))</f>
        <v>#REF!</v>
      </c>
      <c r="AK24" t="e">
        <f>IF((#REF!)=($A25),($AE25),(AK25))</f>
        <v>#REF!</v>
      </c>
    </row>
    <row r="25" spans="1:37" x14ac:dyDescent="0.2">
      <c r="A25" t="s">
        <v>100</v>
      </c>
      <c r="B25">
        <v>15</v>
      </c>
      <c r="C25">
        <v>15</v>
      </c>
      <c r="D25">
        <f>IF(('Phased Worksheet'!$D$6)=(A26),($B26),($D26))</f>
        <v>20</v>
      </c>
      <c r="E25">
        <f>IF(('Phased Worksheet'!$E$6)=($A26),($B26),(E26))</f>
        <v>0</v>
      </c>
      <c r="F25">
        <f>IF(('Phased Worksheet'!$F$6)=($A26),($B26),(F26))</f>
        <v>0</v>
      </c>
      <c r="G25">
        <f>IF(('Phased Worksheet'!$G$6)=($A26),($B26),(G26))</f>
        <v>0</v>
      </c>
      <c r="H25">
        <f>IF(('Phased Worksheet'!$H$6)=($A26),($B26),(H26))</f>
        <v>0</v>
      </c>
      <c r="I25">
        <f>IF(('Phased Worksheet'!$D$6)=(A26),($C26),($I26))</f>
        <v>15</v>
      </c>
      <c r="J25">
        <f>IF(('Phased Worksheet'!$E$6)=($A26),($C26),(J26))</f>
        <v>0</v>
      </c>
      <c r="K25">
        <f>IF(('Phased Worksheet'!$F$6)=($A26),($C26),(K26))</f>
        <v>0</v>
      </c>
      <c r="L25">
        <f>IF(('Phased Worksheet'!$G$6)=($A26),($C26),(L26))</f>
        <v>0</v>
      </c>
      <c r="M25">
        <f>IF(('Phased Worksheet'!$H$6)=($A26),($C26),(M26))</f>
        <v>0</v>
      </c>
      <c r="AC25" t="s">
        <v>100</v>
      </c>
      <c r="AD25">
        <v>10</v>
      </c>
      <c r="AE25">
        <v>10</v>
      </c>
      <c r="AF25" t="e">
        <f>IF((#REF!)=(AC26),($AD26),($AF26))</f>
        <v>#REF!</v>
      </c>
      <c r="AG25" t="e">
        <f>IF((#REF!)=($A26),($AD26),(AG26))</f>
        <v>#REF!</v>
      </c>
      <c r="AH25" t="e">
        <f>IF((#REF!)=($A26),($AD26),(AH26))</f>
        <v>#REF!</v>
      </c>
      <c r="AI25" t="e">
        <f>IF((#REF!)=(AC26),($AE26),($AI26))</f>
        <v>#REF!</v>
      </c>
      <c r="AJ25" t="e">
        <f>IF((#REF!)=($A26),($AE26),(AJ26))</f>
        <v>#REF!</v>
      </c>
      <c r="AK25" t="e">
        <f>IF((#REF!)=($A26),($AE26),(AK26))</f>
        <v>#REF!</v>
      </c>
    </row>
    <row r="26" spans="1:37" x14ac:dyDescent="0.2">
      <c r="A26" t="s">
        <v>101</v>
      </c>
      <c r="B26">
        <v>15</v>
      </c>
      <c r="C26">
        <v>15</v>
      </c>
      <c r="D26">
        <f>IF(('Phased Worksheet'!$D$6)=(A27),($B27),($D27))</f>
        <v>20</v>
      </c>
      <c r="E26">
        <f>IF(('Phased Worksheet'!$E$6)=($A27),($B27),(E27))</f>
        <v>0</v>
      </c>
      <c r="F26">
        <f>IF(('Phased Worksheet'!$F$6)=($A27),($B27),(F27))</f>
        <v>0</v>
      </c>
      <c r="G26">
        <f>IF(('Phased Worksheet'!$G$6)=($A27),($B27),(G27))</f>
        <v>0</v>
      </c>
      <c r="H26">
        <f>IF(('Phased Worksheet'!$H$6)=($A27),($B27),(H27))</f>
        <v>0</v>
      </c>
      <c r="I26">
        <f>IF(('Phased Worksheet'!$D$6)=(A27),($C27),($I27))</f>
        <v>15</v>
      </c>
      <c r="J26">
        <f>IF(('Phased Worksheet'!$E$6)=($A27),($C27),(J27))</f>
        <v>0</v>
      </c>
      <c r="K26">
        <f>IF(('Phased Worksheet'!$F$6)=($A27),($C27),(K27))</f>
        <v>0</v>
      </c>
      <c r="L26">
        <f>IF(('Phased Worksheet'!$G$6)=($A27),($C27),(L27))</f>
        <v>0</v>
      </c>
      <c r="M26">
        <f>IF(('Phased Worksheet'!$H$6)=($A27),($C27),(M27))</f>
        <v>0</v>
      </c>
      <c r="AC26" t="s">
        <v>101</v>
      </c>
      <c r="AD26">
        <v>10</v>
      </c>
      <c r="AE26">
        <v>10</v>
      </c>
      <c r="AF26" t="e">
        <f>IF((#REF!)=(AC27),($AD27),($AF27))</f>
        <v>#REF!</v>
      </c>
      <c r="AG26" t="e">
        <f>IF((#REF!)=($A27),($AD27),(AG27))</f>
        <v>#REF!</v>
      </c>
      <c r="AH26" t="e">
        <f>IF((#REF!)=($A27),($AD27),(AH27))</f>
        <v>#REF!</v>
      </c>
      <c r="AI26" t="e">
        <f>IF((#REF!)=(AC27),($AE27),($AI27))</f>
        <v>#REF!</v>
      </c>
      <c r="AJ26" t="e">
        <f>IF((#REF!)=($A27),($AE27),(AJ27))</f>
        <v>#REF!</v>
      </c>
      <c r="AK26" t="e">
        <f>IF((#REF!)=($A27),($AE27),(AK27))</f>
        <v>#REF!</v>
      </c>
    </row>
    <row r="27" spans="1:37" x14ac:dyDescent="0.2">
      <c r="A27" t="s">
        <v>102</v>
      </c>
      <c r="B27">
        <v>15</v>
      </c>
      <c r="C27">
        <v>15</v>
      </c>
      <c r="D27">
        <f>IF(('Phased Worksheet'!$D$6)=(A28),($B28),($D28))</f>
        <v>20</v>
      </c>
      <c r="E27">
        <f>IF(('Phased Worksheet'!$E$6)=($A28),($B28),(E28))</f>
        <v>0</v>
      </c>
      <c r="F27">
        <f>IF(('Phased Worksheet'!$F$6)=($A28),($B28),(F28))</f>
        <v>0</v>
      </c>
      <c r="G27">
        <f>IF(('Phased Worksheet'!$G$6)=($A28),($B28),(G28))</f>
        <v>0</v>
      </c>
      <c r="H27">
        <f>IF(('Phased Worksheet'!$H$6)=($A28),($B28),(H28))</f>
        <v>0</v>
      </c>
      <c r="I27">
        <f>IF(('Phased Worksheet'!$D$6)=(A28),($C28),($I28))</f>
        <v>15</v>
      </c>
      <c r="J27">
        <f>IF(('Phased Worksheet'!$E$6)=($A28),($C28),(J28))</f>
        <v>0</v>
      </c>
      <c r="K27">
        <f>IF(('Phased Worksheet'!$F$6)=($A28),($C28),(K28))</f>
        <v>0</v>
      </c>
      <c r="L27">
        <f>IF(('Phased Worksheet'!$G$6)=($A28),($C28),(L28))</f>
        <v>0</v>
      </c>
      <c r="M27">
        <f>IF(('Phased Worksheet'!$H$6)=($A28),($C28),(M28))</f>
        <v>0</v>
      </c>
      <c r="AC27" t="s">
        <v>102</v>
      </c>
      <c r="AD27">
        <v>10</v>
      </c>
      <c r="AE27">
        <v>10</v>
      </c>
      <c r="AF27" t="e">
        <f>IF((#REF!)=(AC28),($AD28),($AF28))</f>
        <v>#REF!</v>
      </c>
      <c r="AG27" t="e">
        <f>IF((#REF!)=($A28),($AD28),(AG28))</f>
        <v>#REF!</v>
      </c>
      <c r="AH27" t="e">
        <f>IF((#REF!)=($A28),($AD28),(AH28))</f>
        <v>#REF!</v>
      </c>
      <c r="AI27" t="e">
        <f>IF((#REF!)=(AC28),($AE28),($AI28))</f>
        <v>#REF!</v>
      </c>
      <c r="AJ27" t="e">
        <f>IF((#REF!)=($A28),($AE28),(AJ28))</f>
        <v>#REF!</v>
      </c>
      <c r="AK27" t="e">
        <f>IF((#REF!)=($A28),($AE28),(AK28))</f>
        <v>#REF!</v>
      </c>
    </row>
    <row r="28" spans="1:37" x14ac:dyDescent="0.2">
      <c r="A28" t="s">
        <v>103</v>
      </c>
      <c r="B28">
        <v>15</v>
      </c>
      <c r="C28">
        <v>15</v>
      </c>
      <c r="D28">
        <f>IF(('Phased Worksheet'!$D$6)=(A29),($B29),($D29))</f>
        <v>20</v>
      </c>
      <c r="E28">
        <f>IF(('Phased Worksheet'!$E$6)=($A29),($B29),(E29))</f>
        <v>0</v>
      </c>
      <c r="F28">
        <f>IF(('Phased Worksheet'!$F$6)=($A29),($B29),(F29))</f>
        <v>0</v>
      </c>
      <c r="G28">
        <f>IF(('Phased Worksheet'!$G$6)=($A29),($B29),(G29))</f>
        <v>0</v>
      </c>
      <c r="H28">
        <f>IF(('Phased Worksheet'!$H$6)=($A29),($B29),(H29))</f>
        <v>0</v>
      </c>
      <c r="I28">
        <f>IF(('Phased Worksheet'!$D$6)=(A29),($C29),($I29))</f>
        <v>15</v>
      </c>
      <c r="J28">
        <f>IF(('Phased Worksheet'!$E$6)=($A29),($C29),(J29))</f>
        <v>0</v>
      </c>
      <c r="K28">
        <f>IF(('Phased Worksheet'!$F$6)=($A29),($C29),(K29))</f>
        <v>0</v>
      </c>
      <c r="L28">
        <f>IF(('Phased Worksheet'!$G$6)=($A29),($C29),(L29))</f>
        <v>0</v>
      </c>
      <c r="M28">
        <f>IF(('Phased Worksheet'!$H$6)=($A29),($C29),(M29))</f>
        <v>0</v>
      </c>
      <c r="AC28" t="s">
        <v>103</v>
      </c>
      <c r="AD28">
        <v>10</v>
      </c>
      <c r="AE28">
        <v>10</v>
      </c>
      <c r="AF28" t="e">
        <f>IF((#REF!)=(AC29),($AD29),($AF29))</f>
        <v>#REF!</v>
      </c>
      <c r="AG28" t="e">
        <f>IF((#REF!)=($A29),($AD29),(AG29))</f>
        <v>#REF!</v>
      </c>
      <c r="AH28" t="e">
        <f>IF((#REF!)=($A29),($AD29),(AH29))</f>
        <v>#REF!</v>
      </c>
      <c r="AI28" t="e">
        <f>IF((#REF!)=(AC29),($AE29),($AI29))</f>
        <v>#REF!</v>
      </c>
      <c r="AJ28" t="e">
        <f>IF((#REF!)=($A29),($AE29),(AJ29))</f>
        <v>#REF!</v>
      </c>
      <c r="AK28" t="e">
        <f>IF((#REF!)=($A29),($AE29),(AK29))</f>
        <v>#REF!</v>
      </c>
    </row>
    <row r="29" spans="1:37" x14ac:dyDescent="0.2">
      <c r="A29" t="s">
        <v>104</v>
      </c>
      <c r="B29">
        <v>15</v>
      </c>
      <c r="C29">
        <v>15</v>
      </c>
      <c r="D29">
        <f>IF(('Phased Worksheet'!$D$6)=(A30),($B30),($D30))</f>
        <v>20</v>
      </c>
      <c r="E29">
        <f>IF(('Phased Worksheet'!$E$6)=($A30),($B30),(E30))</f>
        <v>0</v>
      </c>
      <c r="F29">
        <f>IF(('Phased Worksheet'!$F$6)=($A30),($B30),(F30))</f>
        <v>0</v>
      </c>
      <c r="G29">
        <f>IF(('Phased Worksheet'!$G$6)=($A30),($B30),(G30))</f>
        <v>0</v>
      </c>
      <c r="H29">
        <f>IF(('Phased Worksheet'!$H$6)=($A30),($B30),(H30))</f>
        <v>0</v>
      </c>
      <c r="I29">
        <f>IF(('Phased Worksheet'!$D$6)=(A30),($C30),($I30))</f>
        <v>15</v>
      </c>
      <c r="J29">
        <f>IF(('Phased Worksheet'!$E$6)=($A30),($C30),(J30))</f>
        <v>0</v>
      </c>
      <c r="K29">
        <f>IF(('Phased Worksheet'!$F$6)=($A30),($C30),(K30))</f>
        <v>0</v>
      </c>
      <c r="L29">
        <f>IF(('Phased Worksheet'!$G$6)=($A30),($C30),(L30))</f>
        <v>0</v>
      </c>
      <c r="M29">
        <f>IF(('Phased Worksheet'!$H$6)=($A30),($C30),(M30))</f>
        <v>0</v>
      </c>
      <c r="AC29" t="s">
        <v>104</v>
      </c>
      <c r="AD29">
        <v>10</v>
      </c>
      <c r="AE29">
        <v>10</v>
      </c>
      <c r="AF29" t="e">
        <f>IF((#REF!)=(AC30),($AD30),($AF30))</f>
        <v>#REF!</v>
      </c>
      <c r="AG29" t="e">
        <f>IF((#REF!)=($A30),($AD30),(AG30))</f>
        <v>#REF!</v>
      </c>
      <c r="AH29" t="e">
        <f>IF((#REF!)=($A30),($AD30),(AH30))</f>
        <v>#REF!</v>
      </c>
      <c r="AI29" t="e">
        <f>IF((#REF!)=(AC30),($AE30),($AI30))</f>
        <v>#REF!</v>
      </c>
      <c r="AJ29" t="e">
        <f>IF((#REF!)=($A30),($AE30),(AJ30))</f>
        <v>#REF!</v>
      </c>
      <c r="AK29" t="e">
        <f>IF((#REF!)=($A30),($AE30),(AK30))</f>
        <v>#REF!</v>
      </c>
    </row>
    <row r="30" spans="1:37" x14ac:dyDescent="0.2">
      <c r="A30" t="s">
        <v>105</v>
      </c>
      <c r="B30">
        <v>15</v>
      </c>
      <c r="C30">
        <v>15</v>
      </c>
      <c r="D30">
        <f>IF(('Phased Worksheet'!$D$6)=(A31),($B31),($D31))</f>
        <v>20</v>
      </c>
      <c r="E30">
        <f>IF(('Phased Worksheet'!$E$6)=($A31),($B31),(E31))</f>
        <v>0</v>
      </c>
      <c r="F30">
        <f>IF(('Phased Worksheet'!$F$6)=($A31),($B31),(F31))</f>
        <v>0</v>
      </c>
      <c r="G30">
        <f>IF(('Phased Worksheet'!$G$6)=($A31),($B31),(G31))</f>
        <v>0</v>
      </c>
      <c r="H30">
        <f>IF(('Phased Worksheet'!$H$6)=($A31),($B31),(H31))</f>
        <v>0</v>
      </c>
      <c r="I30">
        <f>IF(('Phased Worksheet'!$D$6)=(A31),($C31),($I31))</f>
        <v>15</v>
      </c>
      <c r="J30">
        <f>IF(('Phased Worksheet'!$E$6)=($A31),($C31),(J31))</f>
        <v>0</v>
      </c>
      <c r="K30">
        <f>IF(('Phased Worksheet'!$F$6)=($A31),($C31),(K31))</f>
        <v>0</v>
      </c>
      <c r="L30">
        <f>IF(('Phased Worksheet'!$G$6)=($A31),($C31),(L31))</f>
        <v>0</v>
      </c>
      <c r="M30">
        <f>IF(('Phased Worksheet'!$H$6)=($A31),($C31),(M31))</f>
        <v>0</v>
      </c>
      <c r="AC30" t="s">
        <v>105</v>
      </c>
      <c r="AD30">
        <v>10</v>
      </c>
      <c r="AE30">
        <v>10</v>
      </c>
      <c r="AF30" t="e">
        <f>IF((#REF!)=(AC31),($AD31),($AF31))</f>
        <v>#REF!</v>
      </c>
      <c r="AG30" t="e">
        <f>IF((#REF!)=($A31),($AD31),(AG31))</f>
        <v>#REF!</v>
      </c>
      <c r="AH30" t="e">
        <f>IF((#REF!)=($A31),($AD31),(AH31))</f>
        <v>#REF!</v>
      </c>
      <c r="AI30" t="e">
        <f>IF((#REF!)=(AC31),($AE31),($AI31))</f>
        <v>#REF!</v>
      </c>
      <c r="AJ30" t="e">
        <f>IF((#REF!)=($A31),($AE31),(AJ31))</f>
        <v>#REF!</v>
      </c>
      <c r="AK30" t="e">
        <f>IF((#REF!)=($A31),($AE31),(AK31))</f>
        <v>#REF!</v>
      </c>
    </row>
    <row r="31" spans="1:37" x14ac:dyDescent="0.2">
      <c r="A31" t="s">
        <v>106</v>
      </c>
      <c r="B31">
        <v>15</v>
      </c>
      <c r="C31">
        <v>15</v>
      </c>
      <c r="D31">
        <f>IF(('Phased Worksheet'!$D$6)=(A32),($B32),($D32))</f>
        <v>20</v>
      </c>
      <c r="E31">
        <f>IF(('Phased Worksheet'!$E$6)=($A32),($B32),(E32))</f>
        <v>0</v>
      </c>
      <c r="F31">
        <f>IF(('Phased Worksheet'!$F$6)=($A32),($B32),(F32))</f>
        <v>0</v>
      </c>
      <c r="G31">
        <f>IF(('Phased Worksheet'!$G$6)=($A32),($B32),(G32))</f>
        <v>0</v>
      </c>
      <c r="H31">
        <f>IF(('Phased Worksheet'!$H$6)=($A32),($B32),(H32))</f>
        <v>0</v>
      </c>
      <c r="I31">
        <f>IF(('Phased Worksheet'!$D$6)=(A32),($C32),($I32))</f>
        <v>15</v>
      </c>
      <c r="J31">
        <f>IF(('Phased Worksheet'!$E$6)=($A32),($C32),(J32))</f>
        <v>0</v>
      </c>
      <c r="K31">
        <f>IF(('Phased Worksheet'!$F$6)=($A32),($C32),(K32))</f>
        <v>0</v>
      </c>
      <c r="L31">
        <f>IF(('Phased Worksheet'!$G$6)=($A32),($C32),(L32))</f>
        <v>0</v>
      </c>
      <c r="M31">
        <f>IF(('Phased Worksheet'!$H$6)=($A32),($C32),(M32))</f>
        <v>0</v>
      </c>
      <c r="AC31" t="s">
        <v>106</v>
      </c>
      <c r="AD31">
        <v>10</v>
      </c>
      <c r="AE31">
        <v>10</v>
      </c>
      <c r="AF31" t="e">
        <f>IF((#REF!)=(AC32),($AD32),($AF32))</f>
        <v>#REF!</v>
      </c>
      <c r="AG31" t="e">
        <f>IF((#REF!)=($A32),($AD32),(AG32))</f>
        <v>#REF!</v>
      </c>
      <c r="AH31" t="e">
        <f>IF((#REF!)=($A32),($AD32),(AH32))</f>
        <v>#REF!</v>
      </c>
      <c r="AI31" t="e">
        <f>IF((#REF!)=(AC32),($AE32),($AI32))</f>
        <v>#REF!</v>
      </c>
      <c r="AJ31" t="e">
        <f>IF((#REF!)=($A32),($AE32),(AJ32))</f>
        <v>#REF!</v>
      </c>
      <c r="AK31" t="e">
        <f>IF((#REF!)=($A32),($AE32),(AK32))</f>
        <v>#REF!</v>
      </c>
    </row>
    <row r="32" spans="1:37" x14ac:dyDescent="0.2">
      <c r="A32" t="s">
        <v>107</v>
      </c>
      <c r="B32">
        <v>15</v>
      </c>
      <c r="C32">
        <v>15</v>
      </c>
      <c r="D32">
        <f>IF(('Phased Worksheet'!$D$6)=(A33),($B33),($D33))</f>
        <v>20</v>
      </c>
      <c r="E32">
        <f>IF(('Phased Worksheet'!$E$6)=($A33),($B33),(E33))</f>
        <v>0</v>
      </c>
      <c r="F32">
        <f>IF(('Phased Worksheet'!$F$6)=($A33),($B33),(F33))</f>
        <v>0</v>
      </c>
      <c r="G32">
        <f>IF(('Phased Worksheet'!$G$6)=($A33),($B33),(G33))</f>
        <v>0</v>
      </c>
      <c r="H32">
        <f>IF(('Phased Worksheet'!$H$6)=($A33),($B33),(H33))</f>
        <v>0</v>
      </c>
      <c r="I32">
        <f>IF(('Phased Worksheet'!$D$6)=(A33),($C33),($I33))</f>
        <v>15</v>
      </c>
      <c r="J32">
        <f>IF(('Phased Worksheet'!$E$6)=($A33),($C33),(J33))</f>
        <v>0</v>
      </c>
      <c r="K32">
        <f>IF(('Phased Worksheet'!$F$6)=($A33),($C33),(K33))</f>
        <v>0</v>
      </c>
      <c r="L32">
        <f>IF(('Phased Worksheet'!$G$6)=($A33),($C33),(L33))</f>
        <v>0</v>
      </c>
      <c r="M32">
        <f>IF(('Phased Worksheet'!$H$6)=($A33),($C33),(M33))</f>
        <v>0</v>
      </c>
      <c r="AC32" t="s">
        <v>107</v>
      </c>
      <c r="AD32">
        <v>10</v>
      </c>
      <c r="AE32">
        <v>10</v>
      </c>
      <c r="AF32" t="e">
        <f>IF((#REF!)=(AC33),($AD33),($AF33))</f>
        <v>#REF!</v>
      </c>
      <c r="AG32" t="e">
        <f>IF((#REF!)=($A33),($AD33),(AG33))</f>
        <v>#REF!</v>
      </c>
      <c r="AH32" t="e">
        <f>IF((#REF!)=($A33),($AD33),(AH33))</f>
        <v>#REF!</v>
      </c>
      <c r="AI32" t="e">
        <f>IF((#REF!)=(AC33),($AE33),($AI33))</f>
        <v>#REF!</v>
      </c>
      <c r="AJ32" t="e">
        <f>IF((#REF!)=($A33),($AE33),(AJ33))</f>
        <v>#REF!</v>
      </c>
      <c r="AK32" t="e">
        <f>IF((#REF!)=($A33),($AE33),(AK33))</f>
        <v>#REF!</v>
      </c>
    </row>
    <row r="33" spans="1:37" x14ac:dyDescent="0.2">
      <c r="A33" t="s">
        <v>108</v>
      </c>
      <c r="B33">
        <v>15</v>
      </c>
      <c r="C33">
        <v>15</v>
      </c>
      <c r="D33">
        <f>IF(('Phased Worksheet'!$D$6)=(A34),($B34),($D34))</f>
        <v>20</v>
      </c>
      <c r="E33">
        <f>IF(('Phased Worksheet'!$E$6)=($A34),($B34),(E34))</f>
        <v>0</v>
      </c>
      <c r="F33">
        <f>IF(('Phased Worksheet'!$F$6)=($A34),($B34),(F34))</f>
        <v>0</v>
      </c>
      <c r="G33">
        <f>IF(('Phased Worksheet'!$G$6)=($A34),($B34),(G34))</f>
        <v>0</v>
      </c>
      <c r="H33">
        <f>IF(('Phased Worksheet'!$H$6)=($A34),($B34),(H34))</f>
        <v>0</v>
      </c>
      <c r="I33">
        <f>IF(('Phased Worksheet'!$D$6)=(A34),($C34),($I34))</f>
        <v>15</v>
      </c>
      <c r="J33">
        <f>IF(('Phased Worksheet'!$E$6)=($A34),($C34),(J34))</f>
        <v>0</v>
      </c>
      <c r="K33">
        <f>IF(('Phased Worksheet'!$F$6)=($A34),($C34),(K34))</f>
        <v>0</v>
      </c>
      <c r="L33">
        <f>IF(('Phased Worksheet'!$G$6)=($A34),($C34),(L34))</f>
        <v>0</v>
      </c>
      <c r="M33">
        <f>IF(('Phased Worksheet'!$H$6)=($A34),($C34),(M34))</f>
        <v>0</v>
      </c>
      <c r="AC33" t="s">
        <v>108</v>
      </c>
      <c r="AD33">
        <v>10</v>
      </c>
      <c r="AE33">
        <v>10</v>
      </c>
      <c r="AF33" t="e">
        <f>IF((#REF!)=(AC34),($AD34),($AF34))</f>
        <v>#REF!</v>
      </c>
      <c r="AG33" t="e">
        <f>IF((#REF!)=($A34),($AD34),(AG34))</f>
        <v>#REF!</v>
      </c>
      <c r="AH33" t="e">
        <f>IF((#REF!)=($A34),($AD34),(AH34))</f>
        <v>#REF!</v>
      </c>
      <c r="AI33" t="e">
        <f>IF((#REF!)=(AC34),($AE34),($AI34))</f>
        <v>#REF!</v>
      </c>
      <c r="AJ33" t="e">
        <f>IF((#REF!)=($A34),($AE34),(AJ34))</f>
        <v>#REF!</v>
      </c>
      <c r="AK33" t="e">
        <f>IF((#REF!)=($A34),($AE34),(AK34))</f>
        <v>#REF!</v>
      </c>
    </row>
    <row r="34" spans="1:37" x14ac:dyDescent="0.2">
      <c r="A34" t="s">
        <v>109</v>
      </c>
      <c r="B34">
        <v>15</v>
      </c>
      <c r="C34">
        <v>15</v>
      </c>
      <c r="D34">
        <f>IF(('Phased Worksheet'!$D$6)=(A35),($B35),($D35))</f>
        <v>20</v>
      </c>
      <c r="E34">
        <f>IF(('Phased Worksheet'!$E$6)=($A35),($B35),(E35))</f>
        <v>0</v>
      </c>
      <c r="F34">
        <f>IF(('Phased Worksheet'!$F$6)=($A35),($B35),(F35))</f>
        <v>0</v>
      </c>
      <c r="G34">
        <f>IF(('Phased Worksheet'!$G$6)=($A35),($B35),(G35))</f>
        <v>0</v>
      </c>
      <c r="H34">
        <f>IF(('Phased Worksheet'!$H$6)=($A35),($B35),(H35))</f>
        <v>0</v>
      </c>
      <c r="I34">
        <f>IF(('Phased Worksheet'!$D$6)=(A35),($C35),($I35))</f>
        <v>15</v>
      </c>
      <c r="J34">
        <f>IF(('Phased Worksheet'!$E$6)=($A35),($C35),(J35))</f>
        <v>0</v>
      </c>
      <c r="K34">
        <f>IF(('Phased Worksheet'!$F$6)=($A35),($C35),(K35))</f>
        <v>0</v>
      </c>
      <c r="L34">
        <f>IF(('Phased Worksheet'!$G$6)=($A35),($C35),(L35))</f>
        <v>0</v>
      </c>
      <c r="M34">
        <f>IF(('Phased Worksheet'!$H$6)=($A35),($C35),(M35))</f>
        <v>0</v>
      </c>
      <c r="AC34" t="s">
        <v>109</v>
      </c>
      <c r="AD34">
        <v>10</v>
      </c>
      <c r="AE34">
        <v>10</v>
      </c>
      <c r="AF34" t="e">
        <f>IF((#REF!)=(AC35),($AD35),($AF35))</f>
        <v>#REF!</v>
      </c>
      <c r="AG34" t="e">
        <f>IF((#REF!)=($A35),($AD35),(AG35))</f>
        <v>#REF!</v>
      </c>
      <c r="AH34" t="e">
        <f>IF((#REF!)=($A35),($AD35),(AH35))</f>
        <v>#REF!</v>
      </c>
      <c r="AI34" t="e">
        <f>IF((#REF!)=(AC35),($AE35),($AI35))</f>
        <v>#REF!</v>
      </c>
      <c r="AJ34" t="e">
        <f>IF((#REF!)=($A35),($AE35),(AJ35))</f>
        <v>#REF!</v>
      </c>
      <c r="AK34" t="e">
        <f>IF((#REF!)=($A35),($AE35),(AK35))</f>
        <v>#REF!</v>
      </c>
    </row>
    <row r="35" spans="1:37" x14ac:dyDescent="0.2">
      <c r="A35" t="s">
        <v>110</v>
      </c>
      <c r="B35">
        <v>15</v>
      </c>
      <c r="C35">
        <v>15</v>
      </c>
      <c r="D35">
        <f>IF(('Phased Worksheet'!$D$6)=(A36),($B36),($D36))</f>
        <v>20</v>
      </c>
      <c r="E35">
        <f>IF(('Phased Worksheet'!$E$6)=($A36),($B36),(E36))</f>
        <v>0</v>
      </c>
      <c r="F35">
        <f>IF(('Phased Worksheet'!$F$6)=($A36),($B36),(F36))</f>
        <v>0</v>
      </c>
      <c r="G35">
        <f>IF(('Phased Worksheet'!$G$6)=($A36),($B36),(G36))</f>
        <v>0</v>
      </c>
      <c r="H35">
        <f>IF(('Phased Worksheet'!$H$6)=($A36),($B36),(H36))</f>
        <v>0</v>
      </c>
      <c r="I35">
        <f>IF(('Phased Worksheet'!$D$6)=(A36),($C36),($I36))</f>
        <v>15</v>
      </c>
      <c r="J35">
        <f>IF(('Phased Worksheet'!$E$6)=($A36),($C36),(J36))</f>
        <v>0</v>
      </c>
      <c r="K35">
        <f>IF(('Phased Worksheet'!$F$6)=($A36),($C36),(K36))</f>
        <v>0</v>
      </c>
      <c r="L35">
        <f>IF(('Phased Worksheet'!$G$6)=($A36),($C36),(L36))</f>
        <v>0</v>
      </c>
      <c r="M35">
        <f>IF(('Phased Worksheet'!$H$6)=($A36),($C36),(M36))</f>
        <v>0</v>
      </c>
      <c r="AC35" t="s">
        <v>110</v>
      </c>
      <c r="AD35">
        <v>10</v>
      </c>
      <c r="AE35">
        <v>10</v>
      </c>
      <c r="AF35" t="e">
        <f>IF((#REF!)=(AC36),($AD36),($AF36))</f>
        <v>#REF!</v>
      </c>
      <c r="AG35" t="e">
        <f>IF((#REF!)=($A36),($AD36),(AG36))</f>
        <v>#REF!</v>
      </c>
      <c r="AH35" t="e">
        <f>IF((#REF!)=($A36),($AD36),(AH36))</f>
        <v>#REF!</v>
      </c>
      <c r="AI35" t="e">
        <f>IF((#REF!)=(AC36),($AE36),($AI36))</f>
        <v>#REF!</v>
      </c>
      <c r="AJ35" t="e">
        <f>IF((#REF!)=($A36),($AE36),(AJ36))</f>
        <v>#REF!</v>
      </c>
      <c r="AK35" t="e">
        <f>IF((#REF!)=($A36),($AE36),(AK36))</f>
        <v>#REF!</v>
      </c>
    </row>
    <row r="36" spans="1:37" x14ac:dyDescent="0.2">
      <c r="A36" t="s">
        <v>111</v>
      </c>
      <c r="B36">
        <v>15</v>
      </c>
      <c r="C36">
        <v>15</v>
      </c>
      <c r="D36">
        <f>IF(('Phased Worksheet'!$D$6)=(A37),($B37),($D37))</f>
        <v>20</v>
      </c>
      <c r="E36">
        <f>IF(('Phased Worksheet'!$E$6)=($A37),($B37),(E37))</f>
        <v>0</v>
      </c>
      <c r="F36">
        <f>IF(('Phased Worksheet'!$F$6)=($A37),($B37),(F37))</f>
        <v>0</v>
      </c>
      <c r="G36">
        <f>IF(('Phased Worksheet'!$G$6)=($A37),($B37),(G37))</f>
        <v>0</v>
      </c>
      <c r="H36">
        <f>IF(('Phased Worksheet'!$H$6)=($A37),($B37),(H37))</f>
        <v>0</v>
      </c>
      <c r="I36">
        <f>IF(('Phased Worksheet'!$D$6)=(A37),($C37),($I37))</f>
        <v>15</v>
      </c>
      <c r="J36">
        <f>IF(('Phased Worksheet'!$E$6)=($A37),($C37),(J37))</f>
        <v>0</v>
      </c>
      <c r="K36">
        <f>IF(('Phased Worksheet'!$F$6)=($A37),($C37),(K37))</f>
        <v>0</v>
      </c>
      <c r="L36">
        <f>IF(('Phased Worksheet'!$G$6)=($A37),($C37),(L37))</f>
        <v>0</v>
      </c>
      <c r="M36">
        <f>IF(('Phased Worksheet'!$H$6)=($A37),($C37),(M37))</f>
        <v>0</v>
      </c>
      <c r="AC36" t="s">
        <v>111</v>
      </c>
      <c r="AD36">
        <v>10</v>
      </c>
      <c r="AE36">
        <v>10</v>
      </c>
      <c r="AF36" t="e">
        <f>IF((#REF!)=(AC37),($AD37),($AF37))</f>
        <v>#REF!</v>
      </c>
      <c r="AG36" t="e">
        <f>IF((#REF!)=($A37),($AD37),(AG37))</f>
        <v>#REF!</v>
      </c>
      <c r="AH36" t="e">
        <f>IF((#REF!)=($A37),($AD37),(AH37))</f>
        <v>#REF!</v>
      </c>
      <c r="AI36" t="e">
        <f>IF((#REF!)=(AC37),($AE37),($AI37))</f>
        <v>#REF!</v>
      </c>
      <c r="AJ36" t="e">
        <f>IF((#REF!)=($A37),($AE37),(AJ37))</f>
        <v>#REF!</v>
      </c>
      <c r="AK36" t="e">
        <f>IF((#REF!)=($A37),($AE37),(AK37))</f>
        <v>#REF!</v>
      </c>
    </row>
    <row r="37" spans="1:37" x14ac:dyDescent="0.2">
      <c r="A37" t="s">
        <v>112</v>
      </c>
      <c r="B37">
        <v>15</v>
      </c>
      <c r="C37">
        <v>15</v>
      </c>
      <c r="D37">
        <f>IF(('Phased Worksheet'!$D$6)=(A38),($B38),($D38))</f>
        <v>20</v>
      </c>
      <c r="E37">
        <f>IF(('Phased Worksheet'!$E$6)=($A38),($B38),(E38))</f>
        <v>0</v>
      </c>
      <c r="F37">
        <f>IF(('Phased Worksheet'!$F$6)=($A38),($B38),(F38))</f>
        <v>0</v>
      </c>
      <c r="G37">
        <f>IF(('Phased Worksheet'!$G$6)=($A38),($B38),(G38))</f>
        <v>0</v>
      </c>
      <c r="H37">
        <f>IF(('Phased Worksheet'!$H$6)=($A38),($B38),(H38))</f>
        <v>0</v>
      </c>
      <c r="I37">
        <f>IF(('Phased Worksheet'!$D$6)=(A38),($C38),($I38))</f>
        <v>15</v>
      </c>
      <c r="J37">
        <f>IF(('Phased Worksheet'!$E$6)=($A38),($C38),(J38))</f>
        <v>0</v>
      </c>
      <c r="K37">
        <f>IF(('Phased Worksheet'!$F$6)=($A38),($C38),(K38))</f>
        <v>0</v>
      </c>
      <c r="L37">
        <f>IF(('Phased Worksheet'!$G$6)=($A38),($C38),(L38))</f>
        <v>0</v>
      </c>
      <c r="M37">
        <f>IF(('Phased Worksheet'!$H$6)=($A38),($C38),(M38))</f>
        <v>0</v>
      </c>
      <c r="AC37" t="s">
        <v>112</v>
      </c>
      <c r="AD37">
        <v>10</v>
      </c>
      <c r="AE37">
        <v>10</v>
      </c>
      <c r="AF37" t="e">
        <f>IF((#REF!)=(AC38),($AD38),($AF38))</f>
        <v>#REF!</v>
      </c>
      <c r="AG37" t="e">
        <f>IF((#REF!)=($A38),($AD38),(AG38))</f>
        <v>#REF!</v>
      </c>
      <c r="AH37" t="e">
        <f>IF((#REF!)=($A38),($AD38),(AH38))</f>
        <v>#REF!</v>
      </c>
      <c r="AI37" t="e">
        <f>IF((#REF!)=(AC38),($AE38),($AI38))</f>
        <v>#REF!</v>
      </c>
      <c r="AJ37" t="e">
        <f>IF((#REF!)=($A38),($AE38),(AJ38))</f>
        <v>#REF!</v>
      </c>
      <c r="AK37" t="e">
        <f>IF((#REF!)=($A38),($AE38),(AK38))</f>
        <v>#REF!</v>
      </c>
    </row>
    <row r="38" spans="1:37" x14ac:dyDescent="0.2">
      <c r="A38" t="s">
        <v>113</v>
      </c>
      <c r="B38">
        <v>15</v>
      </c>
      <c r="C38">
        <v>15</v>
      </c>
      <c r="D38">
        <f>IF(('Phased Worksheet'!$D$6)=(A39),($B39),($D39))</f>
        <v>20</v>
      </c>
      <c r="E38">
        <f>IF(('Phased Worksheet'!$E$6)=($A39),($B39),(E39))</f>
        <v>0</v>
      </c>
      <c r="F38">
        <f>IF(('Phased Worksheet'!$F$6)=($A39),($B39),(F39))</f>
        <v>0</v>
      </c>
      <c r="G38">
        <f>IF(('Phased Worksheet'!$G$6)=($A39),($B39),(G39))</f>
        <v>0</v>
      </c>
      <c r="H38">
        <f>IF(('Phased Worksheet'!$H$6)=($A39),($B39),(H39))</f>
        <v>0</v>
      </c>
      <c r="I38">
        <f>IF(('Phased Worksheet'!$D$6)=(A39),($C39),($I39))</f>
        <v>15</v>
      </c>
      <c r="J38">
        <f>IF(('Phased Worksheet'!$E$6)=($A39),($C39),(J39))</f>
        <v>0</v>
      </c>
      <c r="K38">
        <f>IF(('Phased Worksheet'!$F$6)=($A39),($C39),(K39))</f>
        <v>0</v>
      </c>
      <c r="L38">
        <f>IF(('Phased Worksheet'!$G$6)=($A39),($C39),(L39))</f>
        <v>0</v>
      </c>
      <c r="M38">
        <f>IF(('Phased Worksheet'!$H$6)=($A39),($C39),(M39))</f>
        <v>0</v>
      </c>
      <c r="AC38" t="s">
        <v>113</v>
      </c>
      <c r="AD38">
        <v>10</v>
      </c>
      <c r="AE38">
        <v>10</v>
      </c>
      <c r="AF38" t="e">
        <f>IF((#REF!)=(AC39),($AD39),($AF39))</f>
        <v>#REF!</v>
      </c>
      <c r="AG38" t="e">
        <f>IF((#REF!)=($A39),($AD39),(AG39))</f>
        <v>#REF!</v>
      </c>
      <c r="AH38" t="e">
        <f>IF((#REF!)=($A39),($AD39),(AH39))</f>
        <v>#REF!</v>
      </c>
      <c r="AI38" t="e">
        <f>IF((#REF!)=(AC39),($AE39),($AI39))</f>
        <v>#REF!</v>
      </c>
      <c r="AJ38" t="e">
        <f>IF((#REF!)=($A39),($AE39),(AJ39))</f>
        <v>#REF!</v>
      </c>
      <c r="AK38" t="e">
        <f>IF((#REF!)=($A39),($AE39),(AK39))</f>
        <v>#REF!</v>
      </c>
    </row>
    <row r="39" spans="1:37" x14ac:dyDescent="0.2">
      <c r="A39" t="s">
        <v>114</v>
      </c>
      <c r="B39">
        <v>15</v>
      </c>
      <c r="C39">
        <v>15</v>
      </c>
      <c r="D39">
        <f>IF(('Phased Worksheet'!$D$6)=(A40),($B40),($D40))</f>
        <v>20</v>
      </c>
      <c r="E39">
        <f>IF(('Phased Worksheet'!$E$6)=($A40),($B40),(E40))</f>
        <v>0</v>
      </c>
      <c r="F39">
        <f>IF(('Phased Worksheet'!$F$6)=($A40),($B40),(F40))</f>
        <v>0</v>
      </c>
      <c r="G39">
        <f>IF(('Phased Worksheet'!$G$6)=($A40),($B40),(G40))</f>
        <v>0</v>
      </c>
      <c r="H39">
        <f>IF(('Phased Worksheet'!$H$6)=($A40),($B40),(H40))</f>
        <v>0</v>
      </c>
      <c r="I39">
        <f>IF(('Phased Worksheet'!$D$6)=(A40),($C40),($I40))</f>
        <v>15</v>
      </c>
      <c r="J39">
        <f>IF(('Phased Worksheet'!$E$6)=($A40),($C40),(J40))</f>
        <v>0</v>
      </c>
      <c r="K39">
        <f>IF(('Phased Worksheet'!$F$6)=($A40),($C40),(K40))</f>
        <v>0</v>
      </c>
      <c r="L39">
        <f>IF(('Phased Worksheet'!$G$6)=($A40),($C40),(L40))</f>
        <v>0</v>
      </c>
      <c r="M39">
        <f>IF(('Phased Worksheet'!$H$6)=($A40),($C40),(M40))</f>
        <v>0</v>
      </c>
      <c r="AC39" t="s">
        <v>114</v>
      </c>
      <c r="AD39">
        <v>10</v>
      </c>
      <c r="AE39">
        <v>10</v>
      </c>
      <c r="AF39" t="e">
        <f>IF((#REF!)=(AC40),($AD40),($AF40))</f>
        <v>#REF!</v>
      </c>
      <c r="AG39" t="e">
        <f>IF((#REF!)=($A40),($AD40),(AG40))</f>
        <v>#REF!</v>
      </c>
      <c r="AH39" t="e">
        <f>IF((#REF!)=($A40),($AD40),(AH40))</f>
        <v>#REF!</v>
      </c>
      <c r="AI39" t="e">
        <f>IF((#REF!)=(AC40),($AE40),($AI40))</f>
        <v>#REF!</v>
      </c>
      <c r="AJ39" t="e">
        <f>IF((#REF!)=($A40),($AE40),(AJ40))</f>
        <v>#REF!</v>
      </c>
      <c r="AK39" t="e">
        <f>IF((#REF!)=($A40),($AE40),(AK40))</f>
        <v>#REF!</v>
      </c>
    </row>
    <row r="40" spans="1:37" x14ac:dyDescent="0.2">
      <c r="A40" t="s">
        <v>115</v>
      </c>
      <c r="B40">
        <v>15</v>
      </c>
      <c r="C40">
        <v>15</v>
      </c>
      <c r="D40">
        <f>IF(('Phased Worksheet'!$D$6)=(A41),($B41),($D41))</f>
        <v>20</v>
      </c>
      <c r="E40">
        <f>IF(('Phased Worksheet'!$E$6)=($A41),($B41),(E41))</f>
        <v>0</v>
      </c>
      <c r="F40">
        <f>IF(('Phased Worksheet'!$F$6)=($A41),($B41),(F41))</f>
        <v>0</v>
      </c>
      <c r="G40">
        <f>IF(('Phased Worksheet'!$G$6)=($A41),($B41),(G41))</f>
        <v>0</v>
      </c>
      <c r="H40">
        <f>IF(('Phased Worksheet'!$H$6)=($A41),($B41),(H41))</f>
        <v>0</v>
      </c>
      <c r="I40">
        <f>IF(('Phased Worksheet'!$D$6)=(A41),($C41),($I41))</f>
        <v>15</v>
      </c>
      <c r="J40">
        <f>IF(('Phased Worksheet'!$E$6)=($A41),($C41),(J41))</f>
        <v>0</v>
      </c>
      <c r="K40">
        <f>IF(('Phased Worksheet'!$F$6)=($A41),($C41),(K41))</f>
        <v>0</v>
      </c>
      <c r="L40">
        <f>IF(('Phased Worksheet'!$G$6)=($A41),($C41),(L41))</f>
        <v>0</v>
      </c>
      <c r="M40">
        <f>IF(('Phased Worksheet'!$H$6)=($A41),($C41),(M41))</f>
        <v>0</v>
      </c>
      <c r="AC40" t="s">
        <v>115</v>
      </c>
      <c r="AD40">
        <v>10</v>
      </c>
      <c r="AE40">
        <v>10</v>
      </c>
      <c r="AF40" t="e">
        <f>IF((#REF!)=(AC41),($AD41),($AF41))</f>
        <v>#REF!</v>
      </c>
      <c r="AG40" t="e">
        <f>IF((#REF!)=($A41),($AD41),(AG41))</f>
        <v>#REF!</v>
      </c>
      <c r="AH40" t="e">
        <f>IF((#REF!)=($A41),($AD41),(AH41))</f>
        <v>#REF!</v>
      </c>
      <c r="AI40" t="e">
        <f>IF((#REF!)=(AC41),($AE41),($AI41))</f>
        <v>#REF!</v>
      </c>
      <c r="AJ40" t="e">
        <f>IF((#REF!)=($A41),($AE41),(AJ41))</f>
        <v>#REF!</v>
      </c>
      <c r="AK40" t="e">
        <f>IF((#REF!)=($A41),($AE41),(AK41))</f>
        <v>#REF!</v>
      </c>
    </row>
    <row r="41" spans="1:37" x14ac:dyDescent="0.2">
      <c r="A41" t="s">
        <v>116</v>
      </c>
      <c r="B41">
        <v>20</v>
      </c>
      <c r="C41">
        <v>15</v>
      </c>
      <c r="D41">
        <f>IF(('Phased Worksheet'!$D$6)=(A42),($B42),($D42))</f>
        <v>20</v>
      </c>
      <c r="E41">
        <f>IF(('Phased Worksheet'!$E$6)=($A42),($B42),(E42))</f>
        <v>0</v>
      </c>
      <c r="F41">
        <f>IF(('Phased Worksheet'!$F$6)=($A42),($B42),(F42))</f>
        <v>0</v>
      </c>
      <c r="G41">
        <f>IF(('Phased Worksheet'!$G$6)=($A42),($B42),(G42))</f>
        <v>0</v>
      </c>
      <c r="H41">
        <f>IF(('Phased Worksheet'!$H$6)=($A42),($B42),(H42))</f>
        <v>0</v>
      </c>
      <c r="I41">
        <f>IF(('Phased Worksheet'!$D$6)=(A42),($C42),($I42))</f>
        <v>15</v>
      </c>
      <c r="J41">
        <f>IF(('Phased Worksheet'!$E$6)=($A42),($C42),(J42))</f>
        <v>0</v>
      </c>
      <c r="K41">
        <f>IF(('Phased Worksheet'!$F$6)=($A42),($C42),(K42))</f>
        <v>0</v>
      </c>
      <c r="L41">
        <f>IF(('Phased Worksheet'!$G$6)=($A42),($C42),(L42))</f>
        <v>0</v>
      </c>
      <c r="M41">
        <f>IF(('Phased Worksheet'!$H$6)=($A42),($C42),(M42))</f>
        <v>0</v>
      </c>
      <c r="AC41" t="s">
        <v>116</v>
      </c>
      <c r="AD41">
        <v>20</v>
      </c>
      <c r="AE41">
        <v>10</v>
      </c>
      <c r="AF41" t="e">
        <f>IF((#REF!)=(AC42),($AD42),($AF42))</f>
        <v>#REF!</v>
      </c>
      <c r="AG41" t="e">
        <f>IF((#REF!)=($A42),($AD42),(AG42))</f>
        <v>#REF!</v>
      </c>
      <c r="AH41" t="e">
        <f>IF((#REF!)=($A42),($AD42),(AH42))</f>
        <v>#REF!</v>
      </c>
      <c r="AI41" t="e">
        <f>IF((#REF!)=(AC42),($AE42),($AI42))</f>
        <v>#REF!</v>
      </c>
      <c r="AJ41" t="e">
        <f>IF((#REF!)=($A42),($AE42),(AJ42))</f>
        <v>#REF!</v>
      </c>
      <c r="AK41" t="e">
        <f>IF((#REF!)=($A42),($AE42),(AK42))</f>
        <v>#REF!</v>
      </c>
    </row>
    <row r="42" spans="1:37" x14ac:dyDescent="0.2">
      <c r="A42" t="s">
        <v>117</v>
      </c>
      <c r="B42">
        <v>25</v>
      </c>
      <c r="C42">
        <v>20</v>
      </c>
      <c r="D42">
        <f>IF(('Phased Worksheet'!$D$6)=(A43),($B43),($D43))</f>
        <v>20</v>
      </c>
      <c r="E42">
        <f>IF(('Phased Worksheet'!$E$6)=($A43),($B43),(E43))</f>
        <v>0</v>
      </c>
      <c r="F42">
        <f>IF(('Phased Worksheet'!$F$6)=($A43),($B43),(F43))</f>
        <v>0</v>
      </c>
      <c r="G42">
        <f>IF(('Phased Worksheet'!$G$6)=($A43),($B43),(G43))</f>
        <v>0</v>
      </c>
      <c r="H42">
        <f>IF(('Phased Worksheet'!$H$6)=($A43),($B43),(H43))</f>
        <v>0</v>
      </c>
      <c r="I42">
        <f>IF(('Phased Worksheet'!$D$6)=(A43),($C43),($I43))</f>
        <v>15</v>
      </c>
      <c r="J42">
        <f>IF(('Phased Worksheet'!$E$6)=($A43),($C43),(J43))</f>
        <v>0</v>
      </c>
      <c r="K42">
        <f>IF(('Phased Worksheet'!$F$6)=($A43),($C43),(K43))</f>
        <v>0</v>
      </c>
      <c r="L42">
        <f>IF(('Phased Worksheet'!$G$6)=($A43),($C43),(L43))</f>
        <v>0</v>
      </c>
      <c r="M42">
        <f>IF(('Phased Worksheet'!$H$6)=($A43),($C43),(M43))</f>
        <v>0</v>
      </c>
      <c r="AC42" t="s">
        <v>117</v>
      </c>
      <c r="AD42">
        <v>20</v>
      </c>
      <c r="AE42">
        <v>10</v>
      </c>
      <c r="AF42" t="e">
        <f>IF((#REF!)=(AC43),($AD43),($AF43))</f>
        <v>#REF!</v>
      </c>
      <c r="AG42" t="e">
        <f>IF((#REF!)=($A43),($AD43),(AG43))</f>
        <v>#REF!</v>
      </c>
      <c r="AH42" t="e">
        <f>IF((#REF!)=($A43),($AD43),(AH43))</f>
        <v>#REF!</v>
      </c>
      <c r="AI42" t="e">
        <f>IF((#REF!)=(AC43),($AE43),($AI43))</f>
        <v>#REF!</v>
      </c>
      <c r="AJ42" t="e">
        <f>IF((#REF!)=($A43),($AE43),(AJ43))</f>
        <v>#REF!</v>
      </c>
      <c r="AK42" t="e">
        <f>IF((#REF!)=($A43),($AE43),(AK43))</f>
        <v>#REF!</v>
      </c>
    </row>
    <row r="43" spans="1:37" x14ac:dyDescent="0.2">
      <c r="A43" t="s">
        <v>118</v>
      </c>
      <c r="B43">
        <v>20</v>
      </c>
      <c r="C43">
        <v>15</v>
      </c>
      <c r="D43">
        <f>IF(('Phased Worksheet'!$D$6)=(A44),($B44),($D44))</f>
        <v>20</v>
      </c>
      <c r="E43">
        <f>IF(('Phased Worksheet'!$E$6)=($A44),($B44),(E44))</f>
        <v>0</v>
      </c>
      <c r="F43">
        <f>IF(('Phased Worksheet'!$F$6)=($A44),($B44),(F44))</f>
        <v>0</v>
      </c>
      <c r="G43">
        <f>IF(('Phased Worksheet'!$G$6)=($A44),($B44),(G44))</f>
        <v>0</v>
      </c>
      <c r="H43">
        <f>IF(('Phased Worksheet'!$H$6)=($A44),($B44),(H44))</f>
        <v>0</v>
      </c>
      <c r="I43">
        <f>IF(('Phased Worksheet'!$D$6)=(A44),($C44),($I44))</f>
        <v>15</v>
      </c>
      <c r="J43">
        <f>IF(('Phased Worksheet'!$E$6)=($A44),($C44),(J44))</f>
        <v>0</v>
      </c>
      <c r="K43">
        <f>IF(('Phased Worksheet'!$F$6)=($A44),($C44),(K44))</f>
        <v>0</v>
      </c>
      <c r="L43">
        <f>IF(('Phased Worksheet'!$G$6)=($A44),($C44),(L44))</f>
        <v>0</v>
      </c>
      <c r="M43">
        <f>IF(('Phased Worksheet'!$H$6)=($A44),($C44),(M44))</f>
        <v>0</v>
      </c>
      <c r="AC43" t="s">
        <v>118</v>
      </c>
      <c r="AD43">
        <v>10</v>
      </c>
      <c r="AE43">
        <v>10</v>
      </c>
      <c r="AF43" t="e">
        <f>IF((#REF!)=(AC44),($AD44),($AF44))</f>
        <v>#REF!</v>
      </c>
      <c r="AG43" t="e">
        <f>IF((#REF!)=($A44),($AD44),(AG44))</f>
        <v>#REF!</v>
      </c>
      <c r="AH43" t="e">
        <f>IF((#REF!)=($A44),($AD44),(AH44))</f>
        <v>#REF!</v>
      </c>
      <c r="AI43" t="e">
        <f>IF((#REF!)=(AC44),($AE44),($AI44))</f>
        <v>#REF!</v>
      </c>
      <c r="AJ43" t="e">
        <f>IF((#REF!)=($A44),($AE44),(AJ44))</f>
        <v>#REF!</v>
      </c>
      <c r="AK43" t="e">
        <f>IF((#REF!)=($A44),($AE44),(AK44))</f>
        <v>#REF!</v>
      </c>
    </row>
    <row r="44" spans="1:37" x14ac:dyDescent="0.2">
      <c r="A44" t="s">
        <v>119</v>
      </c>
      <c r="B44">
        <v>15</v>
      </c>
      <c r="C44">
        <v>15</v>
      </c>
      <c r="D44">
        <f>IF(('Phased Worksheet'!$D$6)=(A45),($B45),($D45))</f>
        <v>20</v>
      </c>
      <c r="E44">
        <f>IF(('Phased Worksheet'!$E$6)=($A45),($B45),(E45))</f>
        <v>0</v>
      </c>
      <c r="F44">
        <f>IF(('Phased Worksheet'!$F$6)=($A45),($B45),(F45))</f>
        <v>0</v>
      </c>
      <c r="G44">
        <f>IF(('Phased Worksheet'!$G$6)=($A45),($B45),(G45))</f>
        <v>0</v>
      </c>
      <c r="H44">
        <f>IF(('Phased Worksheet'!$H$6)=($A45),($B45),(H45))</f>
        <v>0</v>
      </c>
      <c r="I44">
        <f>IF(('Phased Worksheet'!$D$6)=(A45),($C45),($I45))</f>
        <v>15</v>
      </c>
      <c r="J44">
        <f>IF(('Phased Worksheet'!$E$6)=($A45),($C45),(J45))</f>
        <v>0</v>
      </c>
      <c r="K44">
        <f>IF(('Phased Worksheet'!$F$6)=($A45),($C45),(K45))</f>
        <v>0</v>
      </c>
      <c r="L44">
        <f>IF(('Phased Worksheet'!$G$6)=($A45),($C45),(L45))</f>
        <v>0</v>
      </c>
      <c r="M44">
        <f>IF(('Phased Worksheet'!$H$6)=($A45),($C45),(M45))</f>
        <v>0</v>
      </c>
      <c r="AC44" t="s">
        <v>119</v>
      </c>
      <c r="AD44">
        <v>10</v>
      </c>
      <c r="AE44">
        <v>10</v>
      </c>
      <c r="AF44" t="e">
        <f>IF((#REF!)=(AC45),($AD45),($AF45))</f>
        <v>#REF!</v>
      </c>
      <c r="AG44" t="e">
        <f>IF((#REF!)=($A45),($AD45),(AG45))</f>
        <v>#REF!</v>
      </c>
      <c r="AH44" t="e">
        <f>IF((#REF!)=($A45),($AD45),(AH45))</f>
        <v>#REF!</v>
      </c>
      <c r="AI44" t="e">
        <f>IF((#REF!)=(AC45),($AE45),($AI45))</f>
        <v>#REF!</v>
      </c>
      <c r="AJ44" t="e">
        <f>IF((#REF!)=($A45),($AE45),(AJ45))</f>
        <v>#REF!</v>
      </c>
      <c r="AK44" t="e">
        <f>IF((#REF!)=($A45),($AE45),(AK45))</f>
        <v>#REF!</v>
      </c>
    </row>
    <row r="45" spans="1:37" x14ac:dyDescent="0.2">
      <c r="A45" t="s">
        <v>120</v>
      </c>
      <c r="B45">
        <v>15</v>
      </c>
      <c r="C45">
        <v>15</v>
      </c>
      <c r="D45">
        <f>IF(('Phased Worksheet'!$D$6)=(A46),($B46),($D46))</f>
        <v>20</v>
      </c>
      <c r="E45">
        <f>IF(('Phased Worksheet'!$E$6)=($A46),($B46),(E46))</f>
        <v>0</v>
      </c>
      <c r="F45">
        <f>IF(('Phased Worksheet'!$F$6)=($A46),($B46),(F46))</f>
        <v>0</v>
      </c>
      <c r="G45">
        <f>IF(('Phased Worksheet'!$G$6)=($A46),($B46),(G46))</f>
        <v>0</v>
      </c>
      <c r="H45">
        <f>IF(('Phased Worksheet'!$H$6)=($A46),($B46),(H46))</f>
        <v>0</v>
      </c>
      <c r="I45">
        <f>IF(('Phased Worksheet'!$D$6)=(A46),($C46),($I46))</f>
        <v>15</v>
      </c>
      <c r="J45">
        <f>IF(('Phased Worksheet'!$E$6)=($A46),($C46),(J46))</f>
        <v>0</v>
      </c>
      <c r="K45">
        <f>IF(('Phased Worksheet'!$F$6)=($A46),($C46),(K46))</f>
        <v>0</v>
      </c>
      <c r="L45">
        <f>IF(('Phased Worksheet'!$G$6)=($A46),($C46),(L46))</f>
        <v>0</v>
      </c>
      <c r="M45">
        <f>IF(('Phased Worksheet'!$H$6)=($A46),($C46),(M46))</f>
        <v>0</v>
      </c>
      <c r="AC45" t="s">
        <v>120</v>
      </c>
      <c r="AD45">
        <v>10</v>
      </c>
      <c r="AE45">
        <v>10</v>
      </c>
      <c r="AF45" t="e">
        <f>IF((#REF!)=(AC46),($AD46),($AF46))</f>
        <v>#REF!</v>
      </c>
      <c r="AG45" t="e">
        <f>IF((#REF!)=($A46),($AD46),(AG46))</f>
        <v>#REF!</v>
      </c>
      <c r="AH45" t="e">
        <f>IF((#REF!)=($A46),($AD46),(AH46))</f>
        <v>#REF!</v>
      </c>
      <c r="AI45" t="e">
        <f>IF((#REF!)=(AC46),($AE46),($AI46))</f>
        <v>#REF!</v>
      </c>
      <c r="AJ45" t="e">
        <f>IF((#REF!)=($A46),($AE46),(AJ46))</f>
        <v>#REF!</v>
      </c>
      <c r="AK45" t="e">
        <f>IF((#REF!)=($A46),($AE46),(AK46))</f>
        <v>#REF!</v>
      </c>
    </row>
    <row r="46" spans="1:37" x14ac:dyDescent="0.2">
      <c r="A46" t="s">
        <v>121</v>
      </c>
      <c r="B46">
        <v>15</v>
      </c>
      <c r="C46">
        <v>15</v>
      </c>
      <c r="D46">
        <f>IF(('Phased Worksheet'!$D$6)=(A47),($B47),($D47))</f>
        <v>20</v>
      </c>
      <c r="E46">
        <f>IF(('Phased Worksheet'!$E$6)=($A47),($B47),(E47))</f>
        <v>0</v>
      </c>
      <c r="F46">
        <f>IF(('Phased Worksheet'!$F$6)=($A47),($B47),(F47))</f>
        <v>0</v>
      </c>
      <c r="G46">
        <f>IF(('Phased Worksheet'!$G$6)=($A47),($B47),(G47))</f>
        <v>0</v>
      </c>
      <c r="H46">
        <f>IF(('Phased Worksheet'!$H$6)=($A47),($B47),(H47))</f>
        <v>0</v>
      </c>
      <c r="I46">
        <f>IF(('Phased Worksheet'!$D$6)=(A47),($C47),($I47))</f>
        <v>15</v>
      </c>
      <c r="J46">
        <f>IF(('Phased Worksheet'!$E$6)=($A47),($C47),(J47))</f>
        <v>0</v>
      </c>
      <c r="K46">
        <f>IF(('Phased Worksheet'!$F$6)=($A47),($C47),(K47))</f>
        <v>0</v>
      </c>
      <c r="L46">
        <f>IF(('Phased Worksheet'!$G$6)=($A47),($C47),(L47))</f>
        <v>0</v>
      </c>
      <c r="M46">
        <f>IF(('Phased Worksheet'!$H$6)=($A47),($C47),(M47))</f>
        <v>0</v>
      </c>
      <c r="AC46" t="s">
        <v>121</v>
      </c>
      <c r="AD46">
        <v>10</v>
      </c>
      <c r="AE46">
        <v>10</v>
      </c>
      <c r="AF46" t="e">
        <f>IF((#REF!)=(AC47),($AD47),($AF47))</f>
        <v>#REF!</v>
      </c>
      <c r="AG46" t="e">
        <f>IF((#REF!)=($A47),($AD47),(AG47))</f>
        <v>#REF!</v>
      </c>
      <c r="AH46" t="e">
        <f>IF((#REF!)=($A47),($AD47),(AH47))</f>
        <v>#REF!</v>
      </c>
      <c r="AI46" t="e">
        <f>IF((#REF!)=(AC47),($AE47),($AI47))</f>
        <v>#REF!</v>
      </c>
      <c r="AJ46" t="e">
        <f>IF((#REF!)=($A47),($AE47),(AJ47))</f>
        <v>#REF!</v>
      </c>
      <c r="AK46" t="e">
        <f>IF((#REF!)=($A47),($AE47),(AK47))</f>
        <v>#REF!</v>
      </c>
    </row>
    <row r="47" spans="1:37" x14ac:dyDescent="0.2">
      <c r="A47" t="s">
        <v>122</v>
      </c>
      <c r="B47">
        <v>15</v>
      </c>
      <c r="C47">
        <v>15</v>
      </c>
      <c r="D47">
        <f>IF(('Phased Worksheet'!$D$6)=(A48),($B48),($D48))</f>
        <v>20</v>
      </c>
      <c r="E47">
        <f>IF(('Phased Worksheet'!$E$6)=($A48),($B48),(E48))</f>
        <v>0</v>
      </c>
      <c r="F47">
        <f>IF(('Phased Worksheet'!$F$6)=($A48),($B48),(F48))</f>
        <v>0</v>
      </c>
      <c r="G47">
        <f>IF(('Phased Worksheet'!$G$6)=($A48),($B48),(G48))</f>
        <v>0</v>
      </c>
      <c r="H47">
        <f>IF(('Phased Worksheet'!$H$6)=($A48),($B48),(H48))</f>
        <v>0</v>
      </c>
      <c r="I47">
        <f>IF(('Phased Worksheet'!$D$6)=(A48),($C48),($I48))</f>
        <v>15</v>
      </c>
      <c r="J47">
        <f>IF(('Phased Worksheet'!$E$6)=($A48),($C48),(J48))</f>
        <v>0</v>
      </c>
      <c r="K47">
        <f>IF(('Phased Worksheet'!$F$6)=($A48),($C48),(K48))</f>
        <v>0</v>
      </c>
      <c r="L47">
        <f>IF(('Phased Worksheet'!$G$6)=($A48),($C48),(L48))</f>
        <v>0</v>
      </c>
      <c r="M47">
        <f>IF(('Phased Worksheet'!$H$6)=($A48),($C48),(M48))</f>
        <v>0</v>
      </c>
      <c r="AC47" t="s">
        <v>122</v>
      </c>
      <c r="AD47">
        <v>10</v>
      </c>
      <c r="AE47">
        <v>10</v>
      </c>
      <c r="AF47" t="e">
        <f>IF((#REF!)=(AC48),($AD48),($AF48))</f>
        <v>#REF!</v>
      </c>
      <c r="AG47" t="e">
        <f>IF((#REF!)=($A48),($AD48),(AG48))</f>
        <v>#REF!</v>
      </c>
      <c r="AH47" t="e">
        <f>IF((#REF!)=($A48),($AD48),(AH48))</f>
        <v>#REF!</v>
      </c>
      <c r="AI47" t="e">
        <f>IF((#REF!)=(AC48),($AE48),($AI48))</f>
        <v>#REF!</v>
      </c>
      <c r="AJ47" t="e">
        <f>IF((#REF!)=($A48),($AE48),(AJ48))</f>
        <v>#REF!</v>
      </c>
      <c r="AK47" t="e">
        <f>IF((#REF!)=($A48),($AE48),(AK48))</f>
        <v>#REF!</v>
      </c>
    </row>
    <row r="48" spans="1:37" x14ac:dyDescent="0.2">
      <c r="A48" t="s">
        <v>123</v>
      </c>
      <c r="B48">
        <v>20</v>
      </c>
      <c r="C48">
        <v>15</v>
      </c>
      <c r="D48">
        <f>IF(('Phased Worksheet'!$D$6)=(A49),($B49),($D49))</f>
        <v>20</v>
      </c>
      <c r="E48">
        <f>IF(('Phased Worksheet'!$E$6)=($A49),($B49),(E49))</f>
        <v>0</v>
      </c>
      <c r="F48">
        <f>IF(('Phased Worksheet'!$F$6)=($A49),($B49),(F49))</f>
        <v>0</v>
      </c>
      <c r="G48">
        <f>IF(('Phased Worksheet'!$G$6)=($A49),($B49),(G49))</f>
        <v>0</v>
      </c>
      <c r="H48">
        <f>IF(('Phased Worksheet'!$H$6)=($A49),($B49),(H49))</f>
        <v>0</v>
      </c>
      <c r="I48">
        <f>IF(('Phased Worksheet'!$D$6)=(A49),($C49),($I49))</f>
        <v>15</v>
      </c>
      <c r="J48">
        <f>IF(('Phased Worksheet'!$E$6)=($A49),($C49),(J49))</f>
        <v>0</v>
      </c>
      <c r="K48">
        <f>IF(('Phased Worksheet'!$F$6)=($A49),($C49),(K49))</f>
        <v>0</v>
      </c>
      <c r="L48">
        <f>IF(('Phased Worksheet'!$G$6)=($A49),($C49),(L49))</f>
        <v>0</v>
      </c>
      <c r="M48">
        <f>IF(('Phased Worksheet'!$H$6)=($A49),($C49),(M49))</f>
        <v>0</v>
      </c>
      <c r="AC48" t="s">
        <v>123</v>
      </c>
      <c r="AD48">
        <v>10</v>
      </c>
      <c r="AE48">
        <v>10</v>
      </c>
      <c r="AF48" t="e">
        <f>IF((#REF!)=(AC49),($AD49),($AF49))</f>
        <v>#REF!</v>
      </c>
      <c r="AG48" t="e">
        <f>IF((#REF!)=($A49),($AD49),(AG49))</f>
        <v>#REF!</v>
      </c>
      <c r="AH48" t="e">
        <f>IF((#REF!)=($A49),($AD49),(AH49))</f>
        <v>#REF!</v>
      </c>
      <c r="AI48" t="e">
        <f>IF((#REF!)=(AC49),($AE49),($AI49))</f>
        <v>#REF!</v>
      </c>
      <c r="AJ48" t="e">
        <f>IF((#REF!)=($A49),($AE49),(AJ49))</f>
        <v>#REF!</v>
      </c>
      <c r="AK48" t="e">
        <f>IF((#REF!)=($A49),($AE49),(AK49))</f>
        <v>#REF!</v>
      </c>
    </row>
    <row r="49" spans="1:37" x14ac:dyDescent="0.2">
      <c r="A49" t="s">
        <v>124</v>
      </c>
      <c r="B49">
        <v>15</v>
      </c>
      <c r="C49">
        <v>15</v>
      </c>
      <c r="D49">
        <f>IF(('Phased Worksheet'!$D$6)=(A50),($B50),($D50))</f>
        <v>20</v>
      </c>
      <c r="E49">
        <f>IF(('Phased Worksheet'!$E$6)=($A50),($B50),(E50))</f>
        <v>0</v>
      </c>
      <c r="F49">
        <f>IF(('Phased Worksheet'!$F$6)=($A50),($B50),(F50))</f>
        <v>0</v>
      </c>
      <c r="G49">
        <f>IF(('Phased Worksheet'!$G$6)=($A50),($B50),(G50))</f>
        <v>0</v>
      </c>
      <c r="H49">
        <f>IF(('Phased Worksheet'!$H$6)=($A50),($B50),(H50))</f>
        <v>0</v>
      </c>
      <c r="I49">
        <f>IF(('Phased Worksheet'!$D$6)=(A50),($C50),($I50))</f>
        <v>15</v>
      </c>
      <c r="J49">
        <f>IF(('Phased Worksheet'!$E$6)=($A50),($C50),(J50))</f>
        <v>0</v>
      </c>
      <c r="K49">
        <f>IF(('Phased Worksheet'!$F$6)=($A50),($C50),(K50))</f>
        <v>0</v>
      </c>
      <c r="L49">
        <f>IF(('Phased Worksheet'!$G$6)=($A50),($C50),(L50))</f>
        <v>0</v>
      </c>
      <c r="M49">
        <f>IF(('Phased Worksheet'!$H$6)=($A50),($C50),(M50))</f>
        <v>0</v>
      </c>
      <c r="AC49" t="s">
        <v>124</v>
      </c>
      <c r="AD49">
        <v>10</v>
      </c>
      <c r="AE49">
        <v>10</v>
      </c>
      <c r="AF49" t="e">
        <f>IF((#REF!)=(AC50),($AD50),($AF50))</f>
        <v>#REF!</v>
      </c>
      <c r="AG49" t="e">
        <f>IF((#REF!)=($A50),($AD50),(AG50))</f>
        <v>#REF!</v>
      </c>
      <c r="AH49" t="e">
        <f>IF((#REF!)=($A50),($AD50),(AH50))</f>
        <v>#REF!</v>
      </c>
      <c r="AI49" t="e">
        <f>IF((#REF!)=(AC50),($AE50),($AI50))</f>
        <v>#REF!</v>
      </c>
      <c r="AJ49" t="e">
        <f>IF((#REF!)=($A50),($AE50),(AJ50))</f>
        <v>#REF!</v>
      </c>
      <c r="AK49" t="e">
        <f>IF((#REF!)=($A50),($AE50),(AK50))</f>
        <v>#REF!</v>
      </c>
    </row>
    <row r="50" spans="1:37" ht="13.5" thickBot="1" x14ac:dyDescent="0.25">
      <c r="A50" s="301" t="s">
        <v>125</v>
      </c>
      <c r="B50" s="301">
        <v>50</v>
      </c>
      <c r="C50" s="301">
        <v>20</v>
      </c>
      <c r="D50" s="301">
        <f>IF(('Phased Worksheet'!$D$6)=(A51),($B51),($D51))</f>
        <v>20</v>
      </c>
      <c r="E50" s="301">
        <f>IF(('Phased Worksheet'!$E$6)=($A51),($B51),(E51))</f>
        <v>0</v>
      </c>
      <c r="F50" s="301">
        <f>IF(('Phased Worksheet'!$F$6)=($A51),($B51),(F51))</f>
        <v>0</v>
      </c>
      <c r="G50" s="301">
        <f>IF(('Phased Worksheet'!$G$6)=($A51),($B51),(G51))</f>
        <v>0</v>
      </c>
      <c r="H50" s="301">
        <f>IF(('Phased Worksheet'!$H$6)=($A51),($B51),(H51))</f>
        <v>0</v>
      </c>
      <c r="I50" s="301">
        <f>IF(('Phased Worksheet'!$D$6)=(A51),($C51),($I51))</f>
        <v>15</v>
      </c>
      <c r="J50" s="301">
        <f>IF(('Phased Worksheet'!$E$6)=($A51),($C51),(J51))</f>
        <v>0</v>
      </c>
      <c r="K50" s="301">
        <f>IF(('Phased Worksheet'!$F$6)=($A51),($C51),(K51))</f>
        <v>0</v>
      </c>
      <c r="L50">
        <f>IF(('Phased Worksheet'!$G$6)=($A51),($C51),(L51))</f>
        <v>0</v>
      </c>
      <c r="M50">
        <f>IF(('Phased Worksheet'!$H$6)=($A51),($C51),(M51))</f>
        <v>0</v>
      </c>
      <c r="AD50">
        <v>0</v>
      </c>
      <c r="AE50">
        <v>0</v>
      </c>
    </row>
    <row r="51" spans="1:37" x14ac:dyDescent="0.2">
      <c r="A51" t="s">
        <v>126</v>
      </c>
      <c r="B51">
        <v>50</v>
      </c>
      <c r="C51">
        <v>20</v>
      </c>
      <c r="D51" s="86">
        <f>IF(('Phased Worksheet'!$D$6)=(A52),($B52),($D52))</f>
        <v>20</v>
      </c>
      <c r="E51" s="86">
        <f>IF(('Phased Worksheet'!$E$6)=($A52),($B52),(E52))</f>
        <v>0</v>
      </c>
      <c r="F51" s="86">
        <f>IF(('Phased Worksheet'!$F$6)=($A52),($B52),(F52))</f>
        <v>0</v>
      </c>
      <c r="G51" s="86">
        <f>IF(('Phased Worksheet'!$G$6)=($A52),($B52),(G52))</f>
        <v>0</v>
      </c>
      <c r="H51" s="86">
        <f>IF(('Phased Worksheet'!$H$6)=($A52),($B52),(H52))</f>
        <v>0</v>
      </c>
      <c r="I51" s="86">
        <f>IF(('Phased Worksheet'!$D$6)=(A52),($C52),($I52))</f>
        <v>15</v>
      </c>
      <c r="J51" s="86">
        <f>IF(('Phased Worksheet'!$E$6)=($A52),($C52),(J52))</f>
        <v>0</v>
      </c>
      <c r="K51" s="86">
        <f>IF(('Phased Worksheet'!$F$6)=($A52),($C52),(K52))</f>
        <v>0</v>
      </c>
      <c r="L51">
        <f>IF(('Phased Worksheet'!$G$6)=($A52),($C52),(L52))</f>
        <v>0</v>
      </c>
      <c r="M51">
        <f>IF(('Phased Worksheet'!$H$6)=($A52),($C52),(M52))</f>
        <v>0</v>
      </c>
    </row>
    <row r="52" spans="1:37" x14ac:dyDescent="0.2">
      <c r="A52" t="s">
        <v>127</v>
      </c>
      <c r="B52">
        <v>50</v>
      </c>
      <c r="C52">
        <v>20</v>
      </c>
      <c r="D52" s="86">
        <f>IF(('Phased Worksheet'!$D$6)=(A53),($B53),($D53))</f>
        <v>20</v>
      </c>
      <c r="E52" s="86">
        <f>IF(('Phased Worksheet'!$E$6)=($A53),($B53),(E53))</f>
        <v>0</v>
      </c>
      <c r="F52" s="86">
        <f>IF(('Phased Worksheet'!$F$6)=($A53),($B53),(F53))</f>
        <v>0</v>
      </c>
      <c r="G52" s="86">
        <f>IF(('Phased Worksheet'!$G$6)=($A53),($B53),(G53))</f>
        <v>0</v>
      </c>
      <c r="H52" s="86">
        <f>IF(('Phased Worksheet'!$H$6)=($A53),($B53),(H53))</f>
        <v>0</v>
      </c>
      <c r="I52" s="86">
        <f>IF(('Phased Worksheet'!$D$6)=(A53),($C53),($I53))</f>
        <v>15</v>
      </c>
      <c r="J52" s="86">
        <f>IF(('Phased Worksheet'!$E$6)=($A53),($C53),(J53))</f>
        <v>0</v>
      </c>
      <c r="K52" s="86">
        <f>IF(('Phased Worksheet'!$F$6)=($A53),($C53),(K53))</f>
        <v>0</v>
      </c>
      <c r="L52">
        <f>IF(('Phased Worksheet'!$G$6)=($A53),($C53),(L53))</f>
        <v>0</v>
      </c>
      <c r="M52">
        <f>IF(('Phased Worksheet'!$H$6)=($A53),($C53),(M53))</f>
        <v>0</v>
      </c>
    </row>
    <row r="53" spans="1:37" x14ac:dyDescent="0.2">
      <c r="A53" t="s">
        <v>128</v>
      </c>
      <c r="B53">
        <v>50</v>
      </c>
      <c r="C53">
        <v>20</v>
      </c>
      <c r="D53" s="86">
        <f>IF(('Phased Worksheet'!$D$6)=(A54),($B54),($D54))</f>
        <v>20</v>
      </c>
      <c r="E53" s="86">
        <f>IF(('Phased Worksheet'!$E$6)=($A54),($B54),(E54))</f>
        <v>0</v>
      </c>
      <c r="F53" s="86">
        <f>IF(('Phased Worksheet'!$F$6)=($A54),($B54),(F54))</f>
        <v>0</v>
      </c>
      <c r="G53" s="86">
        <f>IF(('Phased Worksheet'!$G$6)=($A54),($B54),(G54))</f>
        <v>0</v>
      </c>
      <c r="H53" s="86">
        <f>IF(('Phased Worksheet'!$H$6)=($A54),($B54),(H54))</f>
        <v>0</v>
      </c>
      <c r="I53" s="86">
        <f>IF(('Phased Worksheet'!$D$6)=(A54),($C54),($I54))</f>
        <v>15</v>
      </c>
      <c r="J53" s="86">
        <f>IF(('Phased Worksheet'!$E$6)=($A54),($C54),(J54))</f>
        <v>0</v>
      </c>
      <c r="K53" s="86">
        <f>IF(('Phased Worksheet'!$F$6)=($A54),($C54),(K54))</f>
        <v>0</v>
      </c>
      <c r="L53">
        <f>IF(('Phased Worksheet'!$G$6)=($A54),($C54),(L54))</f>
        <v>0</v>
      </c>
      <c r="M53">
        <f>IF(('Phased Worksheet'!$H$6)=($A54),($C54),(M54))</f>
        <v>0</v>
      </c>
    </row>
    <row r="54" spans="1:37" x14ac:dyDescent="0.2">
      <c r="A54" t="s">
        <v>129</v>
      </c>
      <c r="B54">
        <v>25</v>
      </c>
      <c r="C54">
        <v>20</v>
      </c>
      <c r="D54" s="86">
        <f>IF(('Phased Worksheet'!$D$6)=(A55),($B55),($D55))</f>
        <v>20</v>
      </c>
      <c r="E54" s="86">
        <f>IF(('Phased Worksheet'!$E$6)=($A55),($B55),(E55))</f>
        <v>0</v>
      </c>
      <c r="F54" s="86">
        <f>IF(('Phased Worksheet'!$F$6)=($A55),($B55),(F55))</f>
        <v>0</v>
      </c>
      <c r="G54" s="86">
        <f>IF(('Phased Worksheet'!$G$6)=($A55),($B55),(G55))</f>
        <v>0</v>
      </c>
      <c r="H54" s="86">
        <f>IF(('Phased Worksheet'!$H$6)=($A55),($B55),(H55))</f>
        <v>0</v>
      </c>
      <c r="I54" s="86">
        <f>IF(('Phased Worksheet'!$D$6)=(A55),($C55),($I55))</f>
        <v>15</v>
      </c>
      <c r="J54" s="86">
        <f>IF(('Phased Worksheet'!$E$6)=($A55),($C55),(J55))</f>
        <v>0</v>
      </c>
      <c r="K54" s="86">
        <f>IF(('Phased Worksheet'!$F$6)=($A55),($C55),(K55))</f>
        <v>0</v>
      </c>
      <c r="L54">
        <f>IF(('Phased Worksheet'!$G$6)=($A55),($C55),(L55))</f>
        <v>0</v>
      </c>
      <c r="M54">
        <f>IF(('Phased Worksheet'!$H$6)=($A55),($C55),(M55))</f>
        <v>0</v>
      </c>
    </row>
    <row r="55" spans="1:37" x14ac:dyDescent="0.2">
      <c r="A55" t="s">
        <v>130</v>
      </c>
      <c r="B55">
        <v>20</v>
      </c>
      <c r="C55">
        <v>15</v>
      </c>
      <c r="D55" s="86">
        <f>IF(('Phased Worksheet'!$D$6)=(A56),($B56),($D56))</f>
        <v>20</v>
      </c>
      <c r="E55" s="86">
        <f>IF(('Phased Worksheet'!$E$6)=($A56),($B56),(E56))</f>
        <v>0</v>
      </c>
      <c r="F55" s="86">
        <f>IF(('Phased Worksheet'!$F$6)=($A56),($B56),(F56))</f>
        <v>0</v>
      </c>
      <c r="G55" s="86">
        <f>IF(('Phased Worksheet'!$G$6)=($A56),($B56),(G56))</f>
        <v>0</v>
      </c>
      <c r="H55" s="86">
        <f>IF(('Phased Worksheet'!$H$6)=($A56),($B56),(H56))</f>
        <v>0</v>
      </c>
      <c r="I55" s="86">
        <f>IF(('Phased Worksheet'!$D$6)=(A56),($C56),($I56))</f>
        <v>15</v>
      </c>
      <c r="J55" s="86">
        <f>IF(('Phased Worksheet'!$E$6)=($A56),($C56),(J56))</f>
        <v>0</v>
      </c>
      <c r="K55" s="86">
        <f>IF(('Phased Worksheet'!$F$6)=($A56),($C56),(K56))</f>
        <v>0</v>
      </c>
      <c r="L55">
        <f>IF(('Phased Worksheet'!$G$6)=($A56),($C56),(L56))</f>
        <v>0</v>
      </c>
      <c r="M55">
        <f>IF(('Phased Worksheet'!$H$6)=($A56),($C56),(M56))</f>
        <v>0</v>
      </c>
    </row>
    <row r="56" spans="1:37" x14ac:dyDescent="0.2">
      <c r="A56" t="s">
        <v>131</v>
      </c>
      <c r="B56">
        <v>20</v>
      </c>
      <c r="C56">
        <v>15</v>
      </c>
      <c r="D56" s="86">
        <f>IF(('Phased Worksheet'!$D$6)=(A57),($B57),($D57))</f>
        <v>20</v>
      </c>
      <c r="E56" s="86">
        <f>IF(('Phased Worksheet'!$E$6)=($A57),($B57),(E57))</f>
        <v>0</v>
      </c>
      <c r="F56" s="86">
        <f>IF(('Phased Worksheet'!$F$6)=($A57),($B57),(F57))</f>
        <v>0</v>
      </c>
      <c r="G56" s="86">
        <f>IF(('Phased Worksheet'!$G$6)=($A57),($B57),(G57))</f>
        <v>0</v>
      </c>
      <c r="H56" s="86">
        <f>IF(('Phased Worksheet'!$H$6)=($A57),($B57),(H57))</f>
        <v>0</v>
      </c>
      <c r="I56" s="86">
        <f>IF(('Phased Worksheet'!$D$6)=(A57),($C57),($I57))</f>
        <v>15</v>
      </c>
      <c r="J56" s="86">
        <f>IF(('Phased Worksheet'!$E$6)=($A57),($C57),(J57))</f>
        <v>0</v>
      </c>
      <c r="K56" s="86">
        <f>IF(('Phased Worksheet'!$F$6)=($A57),($C57),(K57))</f>
        <v>0</v>
      </c>
      <c r="L56">
        <f>IF(('Phased Worksheet'!$G$6)=($A57),($C57),(L57))</f>
        <v>0</v>
      </c>
      <c r="M56">
        <f>IF(('Phased Worksheet'!$H$6)=($A57),($C57),(M57))</f>
        <v>0</v>
      </c>
    </row>
    <row r="57" spans="1:37" x14ac:dyDescent="0.2">
      <c r="A57" t="s">
        <v>132</v>
      </c>
      <c r="B57">
        <v>20</v>
      </c>
      <c r="C57">
        <v>15</v>
      </c>
      <c r="D57" s="86">
        <f>IF(('Phased Worksheet'!$D$6)=(A58),($B58),($D58))</f>
        <v>20</v>
      </c>
      <c r="E57" s="86">
        <f>IF(('Phased Worksheet'!$E$6)=($A58),($B58),(E58))</f>
        <v>0</v>
      </c>
      <c r="F57" s="86">
        <f>IF(('Phased Worksheet'!$F$6)=($A58),($B58),(F58))</f>
        <v>0</v>
      </c>
      <c r="G57" s="86">
        <f>IF(('Phased Worksheet'!$G$6)=($A58),($B58),(G58))</f>
        <v>0</v>
      </c>
      <c r="H57" s="86">
        <f>IF(('Phased Worksheet'!$H$6)=($A58),($B58),(H58))</f>
        <v>0</v>
      </c>
      <c r="I57" s="86">
        <f>IF(('Phased Worksheet'!$D$6)=(A58),($C58),($I58))</f>
        <v>15</v>
      </c>
      <c r="J57" s="86">
        <f>IF(('Phased Worksheet'!$E$6)=($A58),($C58),(J58))</f>
        <v>0</v>
      </c>
      <c r="K57" s="86">
        <f>IF(('Phased Worksheet'!$F$6)=($A58),($C58),(K58))</f>
        <v>0</v>
      </c>
      <c r="L57">
        <f>IF(('Phased Worksheet'!$G$6)=($A58),($C58),(L58))</f>
        <v>0</v>
      </c>
      <c r="M57">
        <f>IF(('Phased Worksheet'!$H$6)=($A58),($C58),(M58))</f>
        <v>0</v>
      </c>
    </row>
    <row r="58" spans="1:37" x14ac:dyDescent="0.2">
      <c r="A58" t="s">
        <v>133</v>
      </c>
      <c r="B58">
        <v>20</v>
      </c>
      <c r="C58">
        <v>15</v>
      </c>
      <c r="D58" s="86">
        <f>IF(('Phased Worksheet'!$D$6)=(A59),($B59),($D59))</f>
        <v>20</v>
      </c>
      <c r="E58" s="86">
        <f>IF(('Phased Worksheet'!$E$6)=($A59),($B59),(E59))</f>
        <v>0</v>
      </c>
      <c r="F58" s="86">
        <f>IF(('Phased Worksheet'!$F$6)=($A59),($B59),(F59))</f>
        <v>0</v>
      </c>
      <c r="G58" s="86">
        <f>IF(('Phased Worksheet'!$G$6)=($A59),($B59),(G59))</f>
        <v>0</v>
      </c>
      <c r="H58" s="86">
        <f>IF(('Phased Worksheet'!$H$6)=($A59),($B59),(H59))</f>
        <v>0</v>
      </c>
      <c r="I58" s="86">
        <f>IF(('Phased Worksheet'!$D$6)=(A59),($C59),($I59))</f>
        <v>15</v>
      </c>
      <c r="J58" s="86">
        <f>IF(('Phased Worksheet'!$E$6)=($A59),($C59),(J59))</f>
        <v>0</v>
      </c>
      <c r="K58" s="86">
        <f>IF(('Phased Worksheet'!$F$6)=($A59),($C59),(K59))</f>
        <v>0</v>
      </c>
      <c r="L58">
        <f>IF(('Phased Worksheet'!$G$6)=($A59),($C59),(L59))</f>
        <v>0</v>
      </c>
      <c r="M58">
        <f>IF(('Phased Worksheet'!$H$6)=($A59),($C59),(M59))</f>
        <v>0</v>
      </c>
    </row>
    <row r="59" spans="1:37" x14ac:dyDescent="0.2">
      <c r="A59" t="s">
        <v>134</v>
      </c>
      <c r="B59">
        <v>20</v>
      </c>
      <c r="C59">
        <v>15</v>
      </c>
      <c r="D59" s="86">
        <f>IF(('Phased Worksheet'!$D$6)=(A60),($B60),($D60))</f>
        <v>20</v>
      </c>
      <c r="E59" s="86">
        <f>IF(('Phased Worksheet'!$E$6)=($A60),($B60),(E60))</f>
        <v>0</v>
      </c>
      <c r="F59" s="86">
        <f>IF(('Phased Worksheet'!$F$6)=($A60),($B60),(F60))</f>
        <v>0</v>
      </c>
      <c r="G59" s="86">
        <f>IF(('Phased Worksheet'!$G$6)=($A60),($B60),(G60))</f>
        <v>0</v>
      </c>
      <c r="H59" s="86">
        <f>IF(('Phased Worksheet'!$H$6)=($A60),($B60),(H60))</f>
        <v>0</v>
      </c>
      <c r="I59" s="86">
        <f>IF(('Phased Worksheet'!$D$6)=(A60),($C60),($I60))</f>
        <v>15</v>
      </c>
      <c r="J59" s="86">
        <f>IF(('Phased Worksheet'!$E$6)=($A60),($C60),(J60))</f>
        <v>0</v>
      </c>
      <c r="K59" s="86">
        <f>IF(('Phased Worksheet'!$F$6)=($A60),($C60),(K60))</f>
        <v>0</v>
      </c>
      <c r="L59">
        <f>IF(('Phased Worksheet'!$G$6)=($A60),($C60),(L60))</f>
        <v>0</v>
      </c>
      <c r="M59">
        <f>IF(('Phased Worksheet'!$H$6)=($A60),($C60),(M60))</f>
        <v>0</v>
      </c>
    </row>
    <row r="60" spans="1:37" x14ac:dyDescent="0.2">
      <c r="A60" t="s">
        <v>135</v>
      </c>
      <c r="B60">
        <v>20</v>
      </c>
      <c r="C60">
        <v>15</v>
      </c>
      <c r="D60" s="86">
        <f>IF(('Phased Worksheet'!$D$6)=(A61),($B61),($D61))</f>
        <v>0</v>
      </c>
      <c r="E60" s="86">
        <f>IF(('Phased Worksheet'!$E$6)=($A61),($B61),(E61))</f>
        <v>0</v>
      </c>
      <c r="F60" s="86">
        <f>IF(('Phased Worksheet'!$F$6)=($A61),($B61),(F61))</f>
        <v>0</v>
      </c>
      <c r="G60" s="86">
        <f>IF(('Phased Worksheet'!$G$6)=($A61),($B61),(G61))</f>
        <v>0</v>
      </c>
      <c r="H60" s="86">
        <f>IF(('Phased Worksheet'!$H$6)=($A61),($B61),(H61))</f>
        <v>0</v>
      </c>
      <c r="I60" s="86">
        <f>IF(('Phased Worksheet'!$D$6)=(A61),($C61),($I61))</f>
        <v>0</v>
      </c>
      <c r="J60" s="86">
        <f>IF(('Phased Worksheet'!$E$6)=($A61),($C61),(J61))</f>
        <v>0</v>
      </c>
      <c r="K60" s="86">
        <f>IF(('Phased Worksheet'!$F$6)=($A61),($C61),(K61))</f>
        <v>0</v>
      </c>
      <c r="L60">
        <f>IF(('Phased Worksheet'!$G$6)=($A61),($C61),(L61))</f>
        <v>0</v>
      </c>
      <c r="M60">
        <f>IF(('Phased Worksheet'!$H$6)=($A61),($C61),(M61))</f>
        <v>0</v>
      </c>
    </row>
    <row r="61" spans="1:37" x14ac:dyDescent="0.2">
      <c r="A61" t="s">
        <v>136</v>
      </c>
      <c r="B61">
        <v>20</v>
      </c>
      <c r="C61">
        <v>15</v>
      </c>
      <c r="D61" s="86">
        <f>IF(('Phased Worksheet'!$D$6)=(A62),($B62),($D62))</f>
        <v>0</v>
      </c>
      <c r="E61" s="86">
        <f>IF(('Phased Worksheet'!$E$6)=($A62),($B62),(E62))</f>
        <v>0</v>
      </c>
      <c r="F61" s="86">
        <f>IF(('Phased Worksheet'!$F$6)=($A62),($B62),(F62))</f>
        <v>0</v>
      </c>
      <c r="G61" s="86">
        <f>IF(('Phased Worksheet'!$G$6)=($A62),($B62),(G62))</f>
        <v>0</v>
      </c>
      <c r="H61" s="86">
        <f>IF(('Phased Worksheet'!$H$6)=($A62),($B62),(H62))</f>
        <v>0</v>
      </c>
      <c r="I61" s="86">
        <f>IF(('Phased Worksheet'!$D$6)=(A62),($C62),($I62))</f>
        <v>0</v>
      </c>
      <c r="J61" s="86">
        <f>IF(('Phased Worksheet'!$E$6)=($A62),($C62),(J62))</f>
        <v>0</v>
      </c>
      <c r="K61" s="86">
        <f>IF(('Phased Worksheet'!$F$6)=($A62),($C62),(K62))</f>
        <v>0</v>
      </c>
      <c r="L61">
        <f>IF(('Phased Worksheet'!$G$6)=($A62),($C62),(L62))</f>
        <v>0</v>
      </c>
      <c r="M61">
        <f>IF(('Phased Worksheet'!$H$6)=($A62),($C62),(M62))</f>
        <v>0</v>
      </c>
    </row>
    <row r="62" spans="1:37" x14ac:dyDescent="0.2">
      <c r="A62" t="s">
        <v>137</v>
      </c>
      <c r="B62">
        <v>20</v>
      </c>
      <c r="C62">
        <v>15</v>
      </c>
      <c r="D62" s="86">
        <f>IF(('Phased Worksheet'!$D$6)=(A63),($B63),($D63))</f>
        <v>0</v>
      </c>
      <c r="E62" s="86">
        <f>IF(('Phased Worksheet'!$E$6)=($A63),($B63),(E63))</f>
        <v>0</v>
      </c>
      <c r="F62" s="86">
        <f>IF(('Phased Worksheet'!$F$6)=($A63),($B63),(F63))</f>
        <v>0</v>
      </c>
      <c r="G62" s="86">
        <f>IF(('Phased Worksheet'!$G$6)=($A63),($B63),(G63))</f>
        <v>0</v>
      </c>
      <c r="H62" s="86">
        <f>IF(('Phased Worksheet'!$H$6)=($A63),($B63),(H63))</f>
        <v>0</v>
      </c>
      <c r="I62" s="86">
        <f>IF(('Phased Worksheet'!$D$6)=(A63),($C63),($I63))</f>
        <v>0</v>
      </c>
      <c r="J62" s="86">
        <f>IF(('Phased Worksheet'!$E$6)=($A63),($C63),(J63))</f>
        <v>0</v>
      </c>
      <c r="K62" s="86">
        <f>IF(('Phased Worksheet'!$F$6)=($A63),($C63),(K63))</f>
        <v>0</v>
      </c>
      <c r="L62">
        <f>IF(('Phased Worksheet'!$G$6)=($A63),($C63),(L63))</f>
        <v>0</v>
      </c>
      <c r="M62">
        <f>IF(('Phased Worksheet'!$H$6)=($A63),($C63),(M63))</f>
        <v>0</v>
      </c>
    </row>
    <row r="63" spans="1:37" x14ac:dyDescent="0.2">
      <c r="A63" t="s">
        <v>138</v>
      </c>
      <c r="B63">
        <v>20</v>
      </c>
      <c r="C63">
        <v>15</v>
      </c>
      <c r="D63" s="86">
        <f>IF(('Phased Worksheet'!$D$6)=(A64),($B64),($D64))</f>
        <v>0</v>
      </c>
      <c r="E63" s="86">
        <f>IF(('Phased Worksheet'!$E$6)=($A64),($B64),(E64))</f>
        <v>0</v>
      </c>
      <c r="F63" s="86">
        <f>IF(('Phased Worksheet'!$F$6)=($A64),($B64),(F64))</f>
        <v>0</v>
      </c>
      <c r="G63" s="86">
        <f>IF(('Phased Worksheet'!$G$6)=($A64),($B64),(G64))</f>
        <v>0</v>
      </c>
      <c r="H63" s="86">
        <f>IF(('Phased Worksheet'!$H$6)=($A64),($B64),(H64))</f>
        <v>0</v>
      </c>
      <c r="I63" s="86">
        <f>IF(('Phased Worksheet'!$D$6)=(A64),($C64),($I64))</f>
        <v>0</v>
      </c>
      <c r="J63" s="86">
        <f>IF(('Phased Worksheet'!$E$6)=($A64),($C64),(J64))</f>
        <v>0</v>
      </c>
      <c r="K63" s="86">
        <f>IF(('Phased Worksheet'!$F$6)=($A64),($C64),(K64))</f>
        <v>0</v>
      </c>
      <c r="L63">
        <f>IF(('Phased Worksheet'!$G$6)=($A64),($C64),(L64))</f>
        <v>0</v>
      </c>
      <c r="M63">
        <f>IF(('Phased Worksheet'!$H$6)=($A64),($C64),(M64))</f>
        <v>0</v>
      </c>
    </row>
    <row r="64" spans="1:37" x14ac:dyDescent="0.2">
      <c r="A64" t="s">
        <v>139</v>
      </c>
      <c r="B64">
        <v>15</v>
      </c>
      <c r="C64">
        <v>15</v>
      </c>
      <c r="D64" s="86">
        <f>IF(('Phased Worksheet'!$D$6)=(A65),($B65),($D65))</f>
        <v>0</v>
      </c>
      <c r="E64" s="86">
        <f>IF(('Phased Worksheet'!$E$6)=($A65),($B65),(E65))</f>
        <v>0</v>
      </c>
      <c r="F64" s="86">
        <f>IF(('Phased Worksheet'!$F$6)=($A65),($B65),(F65))</f>
        <v>0</v>
      </c>
      <c r="G64" s="86">
        <f>IF(('Phased Worksheet'!$G$6)=($A65),($B65),(G65))</f>
        <v>0</v>
      </c>
      <c r="H64" s="86">
        <f>IF(('Phased Worksheet'!$H$6)=($A65),($B65),(H65))</f>
        <v>0</v>
      </c>
      <c r="I64" s="86">
        <f>IF(('Phased Worksheet'!$D$6)=(A65),($C65),($I65))</f>
        <v>0</v>
      </c>
      <c r="J64" s="86">
        <f>IF(('Phased Worksheet'!$E$6)=($A65),($C65),(J65))</f>
        <v>0</v>
      </c>
      <c r="K64" s="86">
        <f>IF(('Phased Worksheet'!$F$6)=($A65),($C65),(K65))</f>
        <v>0</v>
      </c>
      <c r="L64">
        <f>IF(('Phased Worksheet'!$G$6)=($A65),($C65),(L65))</f>
        <v>0</v>
      </c>
      <c r="M64">
        <f>IF(('Phased Worksheet'!$H$6)=($A65),($C65),(M65))</f>
        <v>0</v>
      </c>
    </row>
    <row r="65" spans="1:13" x14ac:dyDescent="0.2">
      <c r="A65" t="s">
        <v>140</v>
      </c>
      <c r="B65">
        <v>15</v>
      </c>
      <c r="C65">
        <v>15</v>
      </c>
      <c r="D65" s="86">
        <f>IF(('Phased Worksheet'!$D$6)=(A66),($B66),($D66))</f>
        <v>0</v>
      </c>
      <c r="E65" s="86">
        <f>IF(('Phased Worksheet'!$E$6)=($A66),($B66),(E66))</f>
        <v>0</v>
      </c>
      <c r="F65" s="86">
        <f>IF(('Phased Worksheet'!$F$6)=($A66),($B66),(F66))</f>
        <v>0</v>
      </c>
      <c r="G65" s="86">
        <f>IF(('Phased Worksheet'!$G$6)=($A66),($B66),(G66))</f>
        <v>0</v>
      </c>
      <c r="H65" s="86">
        <f>IF(('Phased Worksheet'!$H$6)=($A66),($B66),(H66))</f>
        <v>0</v>
      </c>
      <c r="I65" s="86">
        <f>IF(('Phased Worksheet'!$D$6)=(A66),($C66),($I66))</f>
        <v>0</v>
      </c>
      <c r="J65" s="86">
        <f>IF(('Phased Worksheet'!$E$6)=($A66),($C66),(J66))</f>
        <v>0</v>
      </c>
      <c r="K65" s="86">
        <f>IF(('Phased Worksheet'!$F$6)=($A66),($C66),(K66))</f>
        <v>0</v>
      </c>
      <c r="L65">
        <f>IF(('Phased Worksheet'!$G$6)=($A66),($C66),(L66))</f>
        <v>0</v>
      </c>
      <c r="M65">
        <f>IF(('Phased Worksheet'!$H$6)=($A66),($C66),(M66))</f>
        <v>0</v>
      </c>
    </row>
    <row r="66" spans="1:13" x14ac:dyDescent="0.2">
      <c r="A66" t="s">
        <v>141</v>
      </c>
      <c r="B66">
        <v>15</v>
      </c>
      <c r="C66">
        <v>15</v>
      </c>
      <c r="D66" s="86">
        <f>IF(('Phased Worksheet'!$D$6)=(A67),($B67),($D67))</f>
        <v>0</v>
      </c>
      <c r="E66" s="86">
        <f>IF(('Phased Worksheet'!$E$6)=($A67),($B67),(E67))</f>
        <v>0</v>
      </c>
      <c r="F66" s="86">
        <f>IF(('Phased Worksheet'!$F$6)=($A67),($B67),(F67))</f>
        <v>0</v>
      </c>
      <c r="G66" s="86">
        <f>IF(('Phased Worksheet'!$G$6)=($A67),($B67),(G67))</f>
        <v>0</v>
      </c>
      <c r="H66" s="86">
        <f>IF(('Phased Worksheet'!$H$6)=($A67),($B67),(H67))</f>
        <v>0</v>
      </c>
      <c r="I66" s="86">
        <f>IF(('Phased Worksheet'!$D$6)=(A67),($C67),($I67))</f>
        <v>0</v>
      </c>
      <c r="J66" s="86">
        <f>IF(('Phased Worksheet'!$E$6)=($A67),($C67),(J67))</f>
        <v>0</v>
      </c>
      <c r="K66" s="86">
        <f>IF(('Phased Worksheet'!$F$6)=($A67),($C67),(K67))</f>
        <v>0</v>
      </c>
      <c r="L66">
        <f>IF(('Phased Worksheet'!$G$6)=($A67),($C67),(L67))</f>
        <v>0</v>
      </c>
      <c r="M66">
        <f>IF(('Phased Worksheet'!$H$6)=($A67),($C67),(M67))</f>
        <v>0</v>
      </c>
    </row>
    <row r="67" spans="1:13" x14ac:dyDescent="0.2">
      <c r="A67" t="s">
        <v>142</v>
      </c>
      <c r="B67">
        <v>15</v>
      </c>
      <c r="C67">
        <v>15</v>
      </c>
      <c r="D67" s="86">
        <f>IF(('Phased Worksheet'!$D$6)=(A68),($B68),($D68))</f>
        <v>0</v>
      </c>
      <c r="E67" s="86">
        <f>IF(('Phased Worksheet'!$E$6)=($A68),($B68),(E68))</f>
        <v>0</v>
      </c>
      <c r="F67" s="86">
        <f>IF(('Phased Worksheet'!$F$6)=($A68),($B68),(F68))</f>
        <v>0</v>
      </c>
      <c r="G67" s="86">
        <f>IF(('Phased Worksheet'!$G$6)=($A68),($B68),(G68))</f>
        <v>0</v>
      </c>
      <c r="H67" s="86">
        <f>IF(('Phased Worksheet'!$H$6)=($A68),($B68),(H68))</f>
        <v>0</v>
      </c>
      <c r="I67" s="86">
        <f>IF(('Phased Worksheet'!$D$6)=(A68),($C68),($I68))</f>
        <v>0</v>
      </c>
      <c r="J67" s="86">
        <f>IF(('Phased Worksheet'!$E$6)=($A68),($C68),(J68))</f>
        <v>0</v>
      </c>
      <c r="K67" s="86">
        <f>IF(('Phased Worksheet'!$F$6)=($A68),($C68),(K68))</f>
        <v>0</v>
      </c>
      <c r="L67">
        <f>IF(('Phased Worksheet'!$G$6)=($A68),($C68),(L68))</f>
        <v>0</v>
      </c>
      <c r="M67">
        <f>IF(('Phased Worksheet'!$H$6)=($A68),($C68),(M68))</f>
        <v>0</v>
      </c>
    </row>
    <row r="68" spans="1:13" x14ac:dyDescent="0.2">
      <c r="A68" t="s">
        <v>143</v>
      </c>
      <c r="B68">
        <v>15</v>
      </c>
      <c r="C68">
        <v>15</v>
      </c>
      <c r="D68" s="86">
        <f>IF(('Phased Worksheet'!$D$6)=(A69),($B69),($D69))</f>
        <v>0</v>
      </c>
      <c r="E68" s="86">
        <f>IF(('Phased Worksheet'!$E$6)=($A69),($B69),(E69))</f>
        <v>0</v>
      </c>
      <c r="F68" s="86">
        <f>IF(('Phased Worksheet'!$F$6)=($A69),($B69),(F69))</f>
        <v>0</v>
      </c>
      <c r="G68" s="86">
        <f>IF(('Phased Worksheet'!$G$6)=($A69),($B69),(G69))</f>
        <v>0</v>
      </c>
      <c r="H68" s="86">
        <f>IF(('Phased Worksheet'!$H$6)=($A69),($B69),(H69))</f>
        <v>0</v>
      </c>
      <c r="I68" s="86">
        <f>IF(('Phased Worksheet'!$D$6)=(A69),($C69),($I69))</f>
        <v>0</v>
      </c>
      <c r="J68" s="86">
        <f>IF(('Phased Worksheet'!$E$6)=($A69),($C69),(J69))</f>
        <v>0</v>
      </c>
      <c r="K68" s="86">
        <f>IF(('Phased Worksheet'!$F$6)=($A69),($C69),(K69))</f>
        <v>0</v>
      </c>
      <c r="L68">
        <f>IF(('Phased Worksheet'!$G$6)=($A69),($C69),(L69))</f>
        <v>0</v>
      </c>
      <c r="M68">
        <f>IF(('Phased Worksheet'!$H$6)=($A69),($C69),(M69))</f>
        <v>0</v>
      </c>
    </row>
    <row r="69" spans="1:13" x14ac:dyDescent="0.2">
      <c r="A69" t="s">
        <v>144</v>
      </c>
      <c r="B69">
        <v>15</v>
      </c>
      <c r="C69">
        <v>15</v>
      </c>
      <c r="D69" s="86">
        <f>IF(('Phased Worksheet'!$D$6)=(A70),($B70),($D70))</f>
        <v>0</v>
      </c>
      <c r="E69" s="86">
        <f>IF(('Phased Worksheet'!$E$6)=($A70),($B70),(E70))</f>
        <v>0</v>
      </c>
      <c r="F69" s="86">
        <f>IF(('Phased Worksheet'!$F$6)=($A70),($B70),(F70))</f>
        <v>0</v>
      </c>
      <c r="G69" s="86">
        <f>IF(('Phased Worksheet'!$G$6)=($A70),($B70),(G70))</f>
        <v>0</v>
      </c>
      <c r="H69" s="86">
        <f>IF(('Phased Worksheet'!$H$6)=($A70),($B70),(H70))</f>
        <v>0</v>
      </c>
      <c r="I69" s="86">
        <f>IF(('Phased Worksheet'!$D$6)=(A70),($C70),($I70))</f>
        <v>0</v>
      </c>
      <c r="J69" s="86">
        <f>IF(('Phased Worksheet'!$E$6)=($A70),($C70),(J70))</f>
        <v>0</v>
      </c>
      <c r="K69" s="86">
        <f>IF(('Phased Worksheet'!$F$6)=($A70),($C70),(K70))</f>
        <v>0</v>
      </c>
      <c r="L69">
        <f>IF(('Phased Worksheet'!$G$6)=($A70),($C70),(L70))</f>
        <v>0</v>
      </c>
      <c r="M69">
        <f>IF(('Phased Worksheet'!$H$6)=($A70),($C70),(M70))</f>
        <v>0</v>
      </c>
    </row>
    <row r="70" spans="1:13" x14ac:dyDescent="0.2">
      <c r="A70" t="s">
        <v>145</v>
      </c>
      <c r="B70">
        <v>15</v>
      </c>
      <c r="C70">
        <v>15</v>
      </c>
      <c r="D70" s="86">
        <f>IF(('Phased Worksheet'!$D$6)=(A71),($B71),($D71))</f>
        <v>0</v>
      </c>
      <c r="E70" s="86">
        <f>IF(('Phased Worksheet'!$E$6)=($A71),($B71),(E71))</f>
        <v>0</v>
      </c>
      <c r="F70" s="86">
        <f>IF(('Phased Worksheet'!$F$6)=($A71),($B71),(F71))</f>
        <v>0</v>
      </c>
      <c r="G70" s="86">
        <f>IF(('Phased Worksheet'!$G$6)=($A71),($B71),(G71))</f>
        <v>0</v>
      </c>
      <c r="H70" s="86">
        <f>IF(('Phased Worksheet'!$H$6)=($A71),($B71),(H71))</f>
        <v>0</v>
      </c>
      <c r="I70" s="86">
        <f>IF(('Phased Worksheet'!$D$6)=(A71),($C71),($I71))</f>
        <v>0</v>
      </c>
      <c r="J70" s="86">
        <f>IF(('Phased Worksheet'!$E$6)=($A71),($C71),(J71))</f>
        <v>0</v>
      </c>
      <c r="K70" s="86">
        <f>IF(('Phased Worksheet'!$F$6)=($A71),($C71),(K71))</f>
        <v>0</v>
      </c>
      <c r="L70">
        <f>IF(('Phased Worksheet'!$G$6)=($A71),($C71),(L71))</f>
        <v>0</v>
      </c>
      <c r="M70">
        <f>IF(('Phased Worksheet'!$H$6)=($A71),($C71),(M71))</f>
        <v>0</v>
      </c>
    </row>
    <row r="71" spans="1:13" x14ac:dyDescent="0.2">
      <c r="A71" t="s">
        <v>146</v>
      </c>
      <c r="B71">
        <v>15</v>
      </c>
      <c r="C71">
        <v>15</v>
      </c>
      <c r="D71" s="86">
        <f>IF(('Phased Worksheet'!$D$6)=(A72),($B72),($D72))</f>
        <v>0</v>
      </c>
      <c r="E71" s="86">
        <f>IF(('Phased Worksheet'!$E$6)=($A72),($B72),(E72))</f>
        <v>0</v>
      </c>
      <c r="F71" s="86">
        <f>IF(('Phased Worksheet'!$F$6)=($A72),($B72),(F72))</f>
        <v>0</v>
      </c>
      <c r="G71" s="86">
        <f>IF(('Phased Worksheet'!$G$6)=($A72),($B72),(G72))</f>
        <v>0</v>
      </c>
      <c r="H71" s="86">
        <f>IF(('Phased Worksheet'!$H$6)=($A72),($B72),(H72))</f>
        <v>0</v>
      </c>
      <c r="I71" s="86">
        <f>IF(('Phased Worksheet'!$D$6)=(A72),($C72),($I72))</f>
        <v>0</v>
      </c>
      <c r="J71" s="86">
        <f>IF(('Phased Worksheet'!$E$6)=($A72),($C72),(J72))</f>
        <v>0</v>
      </c>
      <c r="K71" s="86">
        <f>IF(('Phased Worksheet'!$F$6)=($A72),($C72),(K72))</f>
        <v>0</v>
      </c>
      <c r="L71">
        <f>IF(('Phased Worksheet'!$G$6)=($A72),($C72),(L72))</f>
        <v>0</v>
      </c>
      <c r="M71">
        <f>IF(('Phased Worksheet'!$H$6)=($A72),($C72),(M72))</f>
        <v>0</v>
      </c>
    </row>
    <row r="72" spans="1:13" x14ac:dyDescent="0.2">
      <c r="A72" t="s">
        <v>147</v>
      </c>
      <c r="B72">
        <v>15</v>
      </c>
      <c r="C72">
        <v>15</v>
      </c>
      <c r="D72" s="86">
        <f>IF(('Phased Worksheet'!$D$6)=(A73),($B73),($D73))</f>
        <v>0</v>
      </c>
      <c r="E72" s="86">
        <f>IF(('Phased Worksheet'!$E$6)=($A73),($B73),(E73))</f>
        <v>0</v>
      </c>
      <c r="F72" s="86">
        <f>IF(('Phased Worksheet'!$F$6)=($A73),($B73),(F73))</f>
        <v>0</v>
      </c>
      <c r="G72" s="86">
        <f>IF(('Phased Worksheet'!$G$6)=($A73),($B73),(G73))</f>
        <v>0</v>
      </c>
      <c r="H72" s="86">
        <f>IF(('Phased Worksheet'!$H$6)=($A73),($B73),(H73))</f>
        <v>0</v>
      </c>
      <c r="I72" s="86">
        <f>IF(('Phased Worksheet'!$D$6)=(A73),($C73),($I73))</f>
        <v>0</v>
      </c>
      <c r="J72" s="86">
        <f>IF(('Phased Worksheet'!$E$6)=($A73),($C73),(J73))</f>
        <v>0</v>
      </c>
      <c r="K72" s="86">
        <f>IF(('Phased Worksheet'!$F$6)=($A73),($C73),(K73))</f>
        <v>0</v>
      </c>
      <c r="L72">
        <f>IF(('Phased Worksheet'!$G$6)=($A73),($C73),(L73))</f>
        <v>0</v>
      </c>
      <c r="M72">
        <f>IF(('Phased Worksheet'!$H$6)=($A73),($C73),(M73))</f>
        <v>0</v>
      </c>
    </row>
    <row r="73" spans="1:13" x14ac:dyDescent="0.2">
      <c r="A73" t="s">
        <v>148</v>
      </c>
      <c r="B73">
        <v>15</v>
      </c>
      <c r="C73">
        <v>15</v>
      </c>
      <c r="D73" s="86">
        <f>IF(('Phased Worksheet'!$D$6)=(A74),($B74),($D74))</f>
        <v>0</v>
      </c>
      <c r="E73" s="86">
        <f>IF(('Phased Worksheet'!$E$6)=($A74),($B74),(E74))</f>
        <v>0</v>
      </c>
      <c r="F73" s="86">
        <f>IF(('Phased Worksheet'!$F$6)=($A74),($B74),(F74))</f>
        <v>0</v>
      </c>
      <c r="G73" s="86">
        <f>IF(('Phased Worksheet'!$G$6)=($A74),($B74),(G74))</f>
        <v>0</v>
      </c>
      <c r="H73" s="86">
        <f>IF(('Phased Worksheet'!$H$6)=($A74),($B74),(H74))</f>
        <v>0</v>
      </c>
      <c r="I73" s="86">
        <f>IF(('Phased Worksheet'!$D$6)=(A74),($C74),($I74))</f>
        <v>0</v>
      </c>
      <c r="J73" s="86">
        <f>IF(('Phased Worksheet'!$E$6)=($A74),($C74),(J74))</f>
        <v>0</v>
      </c>
      <c r="K73" s="86">
        <f>IF(('Phased Worksheet'!$F$6)=($A74),($C74),(K74))</f>
        <v>0</v>
      </c>
      <c r="L73">
        <f>IF(('Phased Worksheet'!$G$6)=($A74),($C74),(L74))</f>
        <v>0</v>
      </c>
      <c r="M73">
        <f>IF(('Phased Worksheet'!$H$6)=($A74),($C74),(M74))</f>
        <v>0</v>
      </c>
    </row>
    <row r="74" spans="1:13" x14ac:dyDescent="0.2">
      <c r="A74" t="s">
        <v>149</v>
      </c>
      <c r="B74">
        <v>15</v>
      </c>
      <c r="C74">
        <v>15</v>
      </c>
      <c r="D74" s="86">
        <f>IF(('Phased Worksheet'!$D$6)=(A75),($B75),($D75))</f>
        <v>0</v>
      </c>
      <c r="E74" s="86">
        <f>IF(('Phased Worksheet'!$E$6)=($A75),($B75),(E75))</f>
        <v>0</v>
      </c>
      <c r="F74" s="86">
        <f>IF(('Phased Worksheet'!$F$6)=($A75),($B75),(F75))</f>
        <v>0</v>
      </c>
      <c r="G74" s="86">
        <f>IF(('Phased Worksheet'!$G$6)=($A75),($B75),(G75))</f>
        <v>0</v>
      </c>
      <c r="H74" s="86">
        <f>IF(('Phased Worksheet'!$H$6)=($A75),($B75),(H75))</f>
        <v>0</v>
      </c>
      <c r="I74" s="86">
        <f>IF(('Phased Worksheet'!$D$6)=(A75),($C75),($I75))</f>
        <v>0</v>
      </c>
      <c r="J74" s="86">
        <f>IF(('Phased Worksheet'!$E$6)=($A75),($C75),(J75))</f>
        <v>0</v>
      </c>
      <c r="K74" s="86">
        <f>IF(('Phased Worksheet'!$F$6)=($A75),($C75),(K75))</f>
        <v>0</v>
      </c>
      <c r="L74">
        <f>IF(('Phased Worksheet'!$G$6)=($A75),($C75),(L75))</f>
        <v>0</v>
      </c>
      <c r="M74">
        <f>IF(('Phased Worksheet'!$H$6)=($A75),($C75),(M75))</f>
        <v>0</v>
      </c>
    </row>
    <row r="75" spans="1:13" x14ac:dyDescent="0.2">
      <c r="A75" t="s">
        <v>150</v>
      </c>
      <c r="B75">
        <v>15</v>
      </c>
      <c r="C75">
        <v>15</v>
      </c>
      <c r="D75" s="86">
        <f>IF(('Phased Worksheet'!$D$6)=(A76),($B76),($D76))</f>
        <v>0</v>
      </c>
      <c r="E75" s="86">
        <f>IF(('Phased Worksheet'!$E$6)=($A76),($B76),(E76))</f>
        <v>0</v>
      </c>
      <c r="F75" s="86">
        <f>IF(('Phased Worksheet'!$F$6)=($A76),($B76),(F76))</f>
        <v>0</v>
      </c>
      <c r="G75" s="86">
        <f>IF(('Phased Worksheet'!$G$6)=($A76),($B76),(G76))</f>
        <v>0</v>
      </c>
      <c r="H75" s="86">
        <f>IF(('Phased Worksheet'!$H$6)=($A76),($B76),(H76))</f>
        <v>0</v>
      </c>
      <c r="I75" s="86">
        <f>IF(('Phased Worksheet'!$D$6)=(A76),($C76),($I76))</f>
        <v>0</v>
      </c>
      <c r="J75" s="86">
        <f>IF(('Phased Worksheet'!$E$6)=($A76),($C76),(J76))</f>
        <v>0</v>
      </c>
      <c r="K75" s="86">
        <f>IF(('Phased Worksheet'!$F$6)=($A76),($C76),(K76))</f>
        <v>0</v>
      </c>
      <c r="L75">
        <f>IF(('Phased Worksheet'!$G$6)=($A76),($C76),(L76))</f>
        <v>0</v>
      </c>
      <c r="M75">
        <f>IF(('Phased Worksheet'!$H$6)=($A76),($C76),(M76))</f>
        <v>0</v>
      </c>
    </row>
    <row r="76" spans="1:13" x14ac:dyDescent="0.2">
      <c r="A76" t="s">
        <v>151</v>
      </c>
      <c r="B76">
        <v>15</v>
      </c>
      <c r="C76">
        <v>15</v>
      </c>
      <c r="D76" s="86">
        <f>IF(('Phased Worksheet'!$D$6)=(A77),($B77),($D77))</f>
        <v>0</v>
      </c>
      <c r="E76" s="86">
        <f>IF(('Phased Worksheet'!$E$6)=($A77),($B77),(E77))</f>
        <v>0</v>
      </c>
      <c r="F76" s="86">
        <f>IF(('Phased Worksheet'!$F$6)=($A77),($B77),(F77))</f>
        <v>0</v>
      </c>
      <c r="G76" s="86">
        <f>IF(('Phased Worksheet'!$G$6)=($A77),($B77),(G77))</f>
        <v>0</v>
      </c>
      <c r="H76" s="86">
        <f>IF(('Phased Worksheet'!$H$6)=($A77),($B77),(H77))</f>
        <v>0</v>
      </c>
      <c r="I76" s="86">
        <f>IF(('Phased Worksheet'!$D$6)=(A77),($C77),($I77))</f>
        <v>0</v>
      </c>
      <c r="J76" s="86">
        <f>IF(('Phased Worksheet'!$E$6)=($A77),($C77),(J77))</f>
        <v>0</v>
      </c>
      <c r="K76" s="86">
        <f>IF(('Phased Worksheet'!$F$6)=($A77),($C77),(K77))</f>
        <v>0</v>
      </c>
      <c r="L76">
        <f>IF(('Phased Worksheet'!$G$6)=($A77),($C77),(L77))</f>
        <v>0</v>
      </c>
      <c r="M76">
        <f>IF(('Phased Worksheet'!$H$6)=($A77),($C77),(M77))</f>
        <v>0</v>
      </c>
    </row>
    <row r="77" spans="1:13" x14ac:dyDescent="0.2">
      <c r="A77" t="s">
        <v>152</v>
      </c>
      <c r="B77">
        <v>15</v>
      </c>
      <c r="C77">
        <v>15</v>
      </c>
      <c r="D77" s="86">
        <f>IF(('Phased Worksheet'!$D$6)=(A78),($B78),($D78))</f>
        <v>0</v>
      </c>
      <c r="E77" s="86">
        <f>IF(('Phased Worksheet'!$E$6)=($A78),($B78),(E78))</f>
        <v>0</v>
      </c>
      <c r="F77" s="86">
        <f>IF(('Phased Worksheet'!$F$6)=($A78),($B78),(F78))</f>
        <v>0</v>
      </c>
      <c r="G77" s="86">
        <f>IF(('Phased Worksheet'!$G$6)=($A78),($B78),(G78))</f>
        <v>0</v>
      </c>
      <c r="H77" s="86">
        <f>IF(('Phased Worksheet'!$H$6)=($A78),($B78),(H78))</f>
        <v>0</v>
      </c>
      <c r="I77" s="86">
        <f>IF(('Phased Worksheet'!$D$6)=(A78),($C78),($I78))</f>
        <v>0</v>
      </c>
      <c r="J77" s="86">
        <f>IF(('Phased Worksheet'!$E$6)=($A78),($C78),(J78))</f>
        <v>0</v>
      </c>
      <c r="K77" s="86">
        <f>IF(('Phased Worksheet'!$F$6)=($A78),($C78),(K78))</f>
        <v>0</v>
      </c>
      <c r="L77">
        <f>IF(('Phased Worksheet'!$G$6)=($A78),($C78),(L78))</f>
        <v>0</v>
      </c>
      <c r="M77">
        <f>IF(('Phased Worksheet'!$H$6)=($A78),($C78),(M78))</f>
        <v>0</v>
      </c>
    </row>
    <row r="78" spans="1:13" x14ac:dyDescent="0.2">
      <c r="A78" t="s">
        <v>153</v>
      </c>
      <c r="B78">
        <v>15</v>
      </c>
      <c r="C78">
        <v>15</v>
      </c>
      <c r="D78" s="86">
        <f>IF(('Phased Worksheet'!$D$6)=(A79),($B79),($D79))</f>
        <v>0</v>
      </c>
      <c r="E78" s="86">
        <f>IF(('Phased Worksheet'!$E$6)=($A79),($B79),(E79))</f>
        <v>0</v>
      </c>
      <c r="F78" s="86">
        <f>IF(('Phased Worksheet'!$F$6)=($A79),($B79),(F79))</f>
        <v>0</v>
      </c>
      <c r="G78" s="86">
        <f>IF(('Phased Worksheet'!$G$6)=($A79),($B79),(G79))</f>
        <v>0</v>
      </c>
      <c r="H78" s="86">
        <f>IF(('Phased Worksheet'!$H$6)=($A79),($B79),(H79))</f>
        <v>0</v>
      </c>
      <c r="I78" s="86">
        <f>IF(('Phased Worksheet'!$D$6)=(A79),($C79),($I79))</f>
        <v>0</v>
      </c>
      <c r="J78" s="86">
        <f>IF(('Phased Worksheet'!$E$6)=($A79),($C79),(J79))</f>
        <v>0</v>
      </c>
      <c r="K78" s="86">
        <f>IF(('Phased Worksheet'!$F$6)=($A79),($C79),(K79))</f>
        <v>0</v>
      </c>
      <c r="L78">
        <f>IF(('Phased Worksheet'!$G$6)=($A79),($C79),(L79))</f>
        <v>0</v>
      </c>
      <c r="M78">
        <f>IF(('Phased Worksheet'!$H$6)=($A79),($C79),(M79))</f>
        <v>0</v>
      </c>
    </row>
    <row r="79" spans="1:13" x14ac:dyDescent="0.2">
      <c r="A79" t="s">
        <v>154</v>
      </c>
      <c r="B79">
        <v>15</v>
      </c>
      <c r="C79">
        <v>15</v>
      </c>
      <c r="D79" s="86">
        <f>IF(('Phased Worksheet'!$D$6)=(A80),($B80),($D80))</f>
        <v>0</v>
      </c>
      <c r="E79" s="86">
        <f>IF(('Phased Worksheet'!$E$6)=($A80),($B80),(E80))</f>
        <v>0</v>
      </c>
      <c r="F79" s="86">
        <f>IF(('Phased Worksheet'!$F$6)=($A80),($B80),(F80))</f>
        <v>0</v>
      </c>
      <c r="G79" s="86">
        <f>IF(('Phased Worksheet'!$G$6)=($A80),($B80),(G80))</f>
        <v>0</v>
      </c>
      <c r="H79" s="86">
        <f>IF(('Phased Worksheet'!$H$6)=($A80),($B80),(H80))</f>
        <v>0</v>
      </c>
      <c r="I79" s="86">
        <f>IF(('Phased Worksheet'!$D$6)=(A80),($C80),($I80))</f>
        <v>0</v>
      </c>
      <c r="J79" s="86">
        <f>IF(('Phased Worksheet'!$E$6)=($A80),($C80),(J80))</f>
        <v>0</v>
      </c>
      <c r="K79" s="86">
        <f>IF(('Phased Worksheet'!$F$6)=($A80),($C80),(K80))</f>
        <v>0</v>
      </c>
      <c r="L79">
        <f>IF(('Phased Worksheet'!$G$6)=($A80),($C80),(L80))</f>
        <v>0</v>
      </c>
      <c r="M79">
        <f>IF(('Phased Worksheet'!$H$6)=($A80),($C80),(M80))</f>
        <v>0</v>
      </c>
    </row>
    <row r="80" spans="1:13" x14ac:dyDescent="0.2">
      <c r="A80" t="s">
        <v>155</v>
      </c>
      <c r="D80" s="300"/>
      <c r="E80" s="300"/>
      <c r="F80" s="300"/>
      <c r="G80" s="300"/>
      <c r="H80" s="300"/>
      <c r="I80" s="300"/>
      <c r="J80" s="300"/>
      <c r="K80" s="300"/>
    </row>
    <row r="81" spans="1:11" x14ac:dyDescent="0.2">
      <c r="A81" t="s">
        <v>156</v>
      </c>
      <c r="D81" s="300"/>
      <c r="E81" s="300"/>
      <c r="F81" s="300"/>
      <c r="G81" s="300"/>
      <c r="H81" s="300"/>
      <c r="I81" s="300"/>
      <c r="J81" s="300"/>
      <c r="K81" s="300"/>
    </row>
    <row r="82" spans="1:11" x14ac:dyDescent="0.2">
      <c r="A82" t="s">
        <v>157</v>
      </c>
      <c r="D82" s="300"/>
      <c r="E82" s="300"/>
      <c r="F82" s="300"/>
      <c r="G82" s="300"/>
      <c r="H82" s="300"/>
      <c r="I82" s="300"/>
      <c r="J82" s="300"/>
      <c r="K82" s="300"/>
    </row>
  </sheetData>
  <sheetProtection algorithmName="SHA-512" hashValue="FiAW6LYY2YC2dSoKZP2Z7CKOGZqbcvjgHP80SbWY7LM/3x/clE0EJ86h9SwIqh0yoPZiPKXluCoBSao0bE9TZA==" saltValue="koJzlEExqU6TrWKQVVlyDA==" spinCount="100000" sheet="1" objects="1" scenarios="1"/>
  <pageMargins left="0.75" right="0.75" top="1" bottom="1" header="0.5" footer="0.5"/>
  <pageSetup paperSize="3"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0A3BC5386AE2C46A6870CCA6CD17C71" ma:contentTypeVersion="13" ma:contentTypeDescription="Create a new document." ma:contentTypeScope="" ma:versionID="10db93884cb98f6807b6198162e69a32">
  <xsd:schema xmlns:xsd="http://www.w3.org/2001/XMLSchema" xmlns:xs="http://www.w3.org/2001/XMLSchema" xmlns:p="http://schemas.microsoft.com/office/2006/metadata/properties" xmlns:ns2="8e69d78c-30bd-4d30-99e6-dd5eef295f65" xmlns:ns3="650d1944-c33b-46be-a4aa-6c8faeec2a0e" targetNamespace="http://schemas.microsoft.com/office/2006/metadata/properties" ma:root="true" ma:fieldsID="d0063be89c2f9ae2649ec681647ce835" ns2:_="" ns3:_="">
    <xsd:import namespace="8e69d78c-30bd-4d30-99e6-dd5eef295f65"/>
    <xsd:import namespace="650d1944-c33b-46be-a4aa-6c8faeec2a0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e69d78c-30bd-4d30-99e6-dd5eef295f6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3cf42e59-117c-4165-ac29-ae24445ce74b"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0d1944-c33b-46be-a4aa-6c8faeec2a0e"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378ab931-f9a9-4402-addb-13d569b4e0c9}" ma:internalName="TaxCatchAll" ma:showField="CatchAllData" ma:web="650d1944-c33b-46be-a4aa-6c8faeec2a0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8e69d78c-30bd-4d30-99e6-dd5eef295f65">
      <Terms xmlns="http://schemas.microsoft.com/office/infopath/2007/PartnerControls"/>
    </lcf76f155ced4ddcb4097134ff3c332f>
    <TaxCatchAll xmlns="650d1944-c33b-46be-a4aa-6c8faeec2a0e"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E5ABEFC-2A1C-4263-A19F-43CDA0A452D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e69d78c-30bd-4d30-99e6-dd5eef295f65"/>
    <ds:schemaRef ds:uri="650d1944-c33b-46be-a4aa-6c8faeec2a0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DB31943-7DDB-44D9-9DE8-79814988C0D9}">
  <ds:schemaRefs>
    <ds:schemaRef ds:uri="http://www.w3.org/XML/1998/namespace"/>
    <ds:schemaRef ds:uri="650d1944-c33b-46be-a4aa-6c8faeec2a0e"/>
    <ds:schemaRef ds:uri="http://schemas.microsoft.com/office/2006/documentManagement/types"/>
    <ds:schemaRef ds:uri="8e69d78c-30bd-4d30-99e6-dd5eef295f65"/>
    <ds:schemaRef ds:uri="http://schemas.microsoft.com/office/2006/metadata/properties"/>
    <ds:schemaRef ds:uri="http://purl.org/dc/dcmitype/"/>
    <ds:schemaRef ds:uri="http://purl.org/dc/terms/"/>
    <ds:schemaRef ds:uri="http://purl.org/dc/elements/1.1/"/>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53773196-427E-4610-A63B-F3FDA157B351}">
  <ds:schemaRefs>
    <ds:schemaRef ds:uri="http://schemas.microsoft.com/sharepoint/v3/contenttype/forms"/>
  </ds:schemaRefs>
</ds:datastoreItem>
</file>

<file path=docMetadata/LabelInfo.xml><?xml version="1.0" encoding="utf-8"?>
<clbl:labelList xmlns:clbl="http://schemas.microsoft.com/office/2020/mipLabelMetadata">
  <clbl:label id="{a9061e0c-24ca-4c1c-beff-039bb8c05816}" enabled="0" method="" siteId="{a9061e0c-24ca-4c1c-beff-039bb8c05816}"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Standard Worksheet</vt:lpstr>
      <vt:lpstr>Phased Worksheet</vt:lpstr>
      <vt:lpstr>Government and Linear Projects</vt:lpstr>
      <vt:lpstr>Specimen Tree Worksheet</vt:lpstr>
      <vt:lpstr>A</vt:lpstr>
      <vt:lpstr>B</vt:lpstr>
    </vt:vector>
  </TitlesOfParts>
  <Manager/>
  <Company>mncppc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Burke, Thomas</dc:creator>
  <cp:keywords/>
  <dc:description/>
  <cp:lastModifiedBy>Burke, Thomas</cp:lastModifiedBy>
  <cp:revision/>
  <cp:lastPrinted>2024-12-17T15:45:27Z</cp:lastPrinted>
  <dcterms:created xsi:type="dcterms:W3CDTF">2003-08-06T17:07:22Z</dcterms:created>
  <dcterms:modified xsi:type="dcterms:W3CDTF">2025-10-21T19:18:03Z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0x01010090A3BC5386AE2C46A6870CCA6CD17C71</vt:lpwstr>
  </property>
</Properties>
</file>